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\Desktop\PARTIDAS\"/>
    </mc:Choice>
  </mc:AlternateContent>
  <bookViews>
    <workbookView xWindow="0" yWindow="0" windowWidth="20490" windowHeight="7755"/>
  </bookViews>
  <sheets>
    <sheet name="LOS GUARICANOS " sheetId="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4" l="1"/>
  <c r="C58" i="24"/>
  <c r="C57" i="24"/>
  <c r="C56" i="24"/>
  <c r="A56" i="24"/>
  <c r="A57" i="24" s="1"/>
  <c r="A58" i="24" s="1"/>
  <c r="A59" i="24" s="1"/>
  <c r="A60" i="24" s="1"/>
  <c r="C53" i="24"/>
  <c r="C52" i="24"/>
  <c r="C50" i="24"/>
  <c r="A50" i="24"/>
  <c r="A51" i="24" s="1"/>
  <c r="A52" i="24" s="1"/>
  <c r="A53" i="24" s="1"/>
  <c r="C47" i="24"/>
  <c r="C46" i="24"/>
  <c r="C44" i="24"/>
  <c r="C45" i="24" s="1"/>
  <c r="A44" i="24"/>
  <c r="A45" i="24" s="1"/>
  <c r="A46" i="24" s="1"/>
  <c r="A47" i="24" s="1"/>
  <c r="C41" i="24"/>
  <c r="C40" i="24"/>
  <c r="C38" i="24"/>
  <c r="C39" i="24" s="1"/>
  <c r="A38" i="24"/>
  <c r="A39" i="24" s="1"/>
  <c r="A40" i="24" s="1"/>
  <c r="A41" i="24" s="1"/>
  <c r="C35" i="24"/>
  <c r="C34" i="24"/>
  <c r="C32" i="24"/>
  <c r="A32" i="24"/>
  <c r="A33" i="24" s="1"/>
  <c r="A34" i="24" s="1"/>
  <c r="A35" i="24" s="1"/>
  <c r="C29" i="24"/>
  <c r="C28" i="24"/>
  <c r="C26" i="24"/>
  <c r="A26" i="24"/>
  <c r="A27" i="24" s="1"/>
  <c r="A28" i="24" s="1"/>
  <c r="A29" i="24" s="1"/>
  <c r="A19" i="24"/>
  <c r="A20" i="24" s="1"/>
  <c r="A21" i="24" s="1"/>
  <c r="A22" i="24" s="1"/>
  <c r="A23" i="24" s="1"/>
  <c r="C16" i="24"/>
  <c r="C15" i="24"/>
  <c r="A14" i="24"/>
  <c r="A15" i="24" s="1"/>
  <c r="A16" i="24" s="1"/>
  <c r="C13" i="24"/>
  <c r="C148" i="24"/>
  <c r="C147" i="24"/>
  <c r="C145" i="24"/>
  <c r="C146" i="24" s="1"/>
  <c r="A145" i="24"/>
  <c r="A146" i="24" s="1"/>
  <c r="A147" i="24" s="1"/>
  <c r="A148" i="24" s="1"/>
  <c r="A149" i="24" s="1"/>
  <c r="A138" i="24"/>
  <c r="A139" i="24" s="1"/>
  <c r="A140" i="24" s="1"/>
  <c r="A141" i="24" s="1"/>
  <c r="A142" i="24" s="1"/>
  <c r="A132" i="24"/>
  <c r="A133" i="24" s="1"/>
  <c r="A134" i="24" s="1"/>
  <c r="A135" i="24" s="1"/>
  <c r="A126" i="24"/>
  <c r="A127" i="24" s="1"/>
  <c r="A128" i="24" s="1"/>
  <c r="A129" i="24" s="1"/>
  <c r="A120" i="24"/>
  <c r="A121" i="24" s="1"/>
  <c r="A122" i="24" s="1"/>
  <c r="A123" i="24" s="1"/>
  <c r="C116" i="24"/>
  <c r="C115" i="24"/>
  <c r="C113" i="24"/>
  <c r="A113" i="24"/>
  <c r="A114" i="24" s="1"/>
  <c r="A115" i="24" s="1"/>
  <c r="A116" i="24" s="1"/>
  <c r="A117" i="24" s="1"/>
  <c r="C109" i="24"/>
  <c r="C108" i="24"/>
  <c r="C106" i="24"/>
  <c r="A106" i="24"/>
  <c r="A107" i="24" s="1"/>
  <c r="A108" i="24" s="1"/>
  <c r="A109" i="24" s="1"/>
  <c r="A110" i="24" s="1"/>
  <c r="C102" i="24"/>
  <c r="C101" i="24"/>
  <c r="C99" i="24"/>
  <c r="A99" i="24"/>
  <c r="A100" i="24" s="1"/>
  <c r="A101" i="24" s="1"/>
  <c r="A102" i="24" s="1"/>
  <c r="A103" i="24" s="1"/>
  <c r="C95" i="24"/>
  <c r="C94" i="24"/>
  <c r="C92" i="24"/>
  <c r="A92" i="24"/>
  <c r="A93" i="24" s="1"/>
  <c r="A94" i="24" s="1"/>
  <c r="A95" i="24" s="1"/>
  <c r="A96" i="24" s="1"/>
  <c r="C88" i="24"/>
  <c r="C87" i="24"/>
  <c r="C85" i="24"/>
  <c r="C86" i="24" s="1"/>
  <c r="A85" i="24"/>
  <c r="A86" i="24" s="1"/>
  <c r="A87" i="24" s="1"/>
  <c r="A88" i="24" s="1"/>
  <c r="A89" i="24" s="1"/>
  <c r="C82" i="24"/>
  <c r="C80" i="24"/>
  <c r="C79" i="24"/>
  <c r="C77" i="24"/>
  <c r="A77" i="24"/>
  <c r="A78" i="24" s="1"/>
  <c r="A79" i="24" s="1"/>
  <c r="A80" i="24" s="1"/>
  <c r="A81" i="24" s="1"/>
  <c r="A82" i="24" s="1"/>
  <c r="C73" i="24"/>
  <c r="C72" i="24"/>
  <c r="C70" i="24"/>
  <c r="A70" i="24"/>
  <c r="A71" i="24" s="1"/>
  <c r="A72" i="24" s="1"/>
  <c r="A73" i="24" s="1"/>
  <c r="A74" i="24" s="1"/>
  <c r="C66" i="24"/>
  <c r="C65" i="24"/>
  <c r="C63" i="24"/>
  <c r="C64" i="24" s="1"/>
  <c r="A63" i="24"/>
  <c r="A64" i="24" s="1"/>
  <c r="A65" i="24" s="1"/>
  <c r="A66" i="24" s="1"/>
  <c r="A67" i="24" s="1"/>
  <c r="C51" i="24" l="1"/>
  <c r="C14" i="24"/>
  <c r="C71" i="24"/>
  <c r="C33" i="24"/>
  <c r="C27" i="24"/>
  <c r="C93" i="24"/>
  <c r="C78" i="24"/>
  <c r="C107" i="24"/>
  <c r="C100" i="24"/>
  <c r="C114" i="24"/>
</calcChain>
</file>

<file path=xl/sharedStrings.xml><?xml version="1.0" encoding="utf-8"?>
<sst xmlns="http://schemas.openxmlformats.org/spreadsheetml/2006/main" count="266" uniqueCount="143">
  <si>
    <t>NO.</t>
  </si>
  <si>
    <t>DETALLE</t>
  </si>
  <si>
    <t>CANT.</t>
  </si>
  <si>
    <t>UNID.</t>
  </si>
  <si>
    <t>P.U.</t>
  </si>
  <si>
    <t>SUB-TOTAL</t>
  </si>
  <si>
    <t>TOTAL</t>
  </si>
  <si>
    <t>GASTOS INDIRECTOS</t>
  </si>
  <si>
    <t>1.-</t>
  </si>
  <si>
    <t>2.-</t>
  </si>
  <si>
    <t>3.-</t>
  </si>
  <si>
    <t>4.-</t>
  </si>
  <si>
    <t>5.-</t>
  </si>
  <si>
    <t>6.-</t>
  </si>
  <si>
    <t>7,-</t>
  </si>
  <si>
    <t>8,-</t>
  </si>
  <si>
    <t>9,-</t>
  </si>
  <si>
    <t>SUB-TOTAL INDIRECTOS</t>
  </si>
  <si>
    <t xml:space="preserve">Imprevisto </t>
  </si>
  <si>
    <t>A</t>
  </si>
  <si>
    <t>CONSTRUCCION DE BADENES</t>
  </si>
  <si>
    <t>M3</t>
  </si>
  <si>
    <t>Bote de Material inservible e=20%</t>
  </si>
  <si>
    <t>B</t>
  </si>
  <si>
    <t>ml</t>
  </si>
  <si>
    <t>M3E</t>
  </si>
  <si>
    <t xml:space="preserve">FECHA: </t>
  </si>
  <si>
    <t>Excavación con compresor (9.50x2.00x0.60)mts</t>
  </si>
  <si>
    <t>Bote de material inservible e=20%</t>
  </si>
  <si>
    <t>Hormigóm Ciclopeo (9.50x2.0x0.35)m</t>
  </si>
  <si>
    <t>Hormigón en Losa f'c=210kg/cm2 con acero Ø1/2"@0.20m (9.50x2.0x0.25)m</t>
  </si>
  <si>
    <t>Demolición y Construcción de Contén Pulido h=0.30m - Hormigón 210kg/cm2 b=0.50m, h=0.30m, sección 0.14m2</t>
  </si>
  <si>
    <t>Excavación con compresor (6.70x2.50x0.60)mts</t>
  </si>
  <si>
    <t>Hormigóm Ciclopeo (6.70x2.50x0.35)m</t>
  </si>
  <si>
    <t>Hormigón en Losa f'c=210kg/cm2 con acero Ø1/2"@0.20m (6.70x2.50x0.25)m</t>
  </si>
  <si>
    <t>Excavación con compresor (7.40x2.50x0.60)mts</t>
  </si>
  <si>
    <t>Hormigóm Ciclopeo (7.40x2.50x0.35)m</t>
  </si>
  <si>
    <t>Hormigón en Losa f'c=210kg/cm2 con acero Ø1/2"@0.20m (7.40x2.50x0.25)m</t>
  </si>
  <si>
    <t>ML</t>
  </si>
  <si>
    <t>Demolición y Construcción de Acera en Hormigón Violinada e=0.10m, Hormigón 210kg/cm2, (10.00x1.20x0.10)m</t>
  </si>
  <si>
    <t>M2</t>
  </si>
  <si>
    <t>Excavación con compresor (8.20x2.0x0.60)mts</t>
  </si>
  <si>
    <t>Hormigóm Ciclopeo (8.20x2.0x0.35)m</t>
  </si>
  <si>
    <t>Hormigón en Losa f'c=210kg/cm2 con acero Ø1/2"@0.20m (8.20x2.00x0.25)m</t>
  </si>
  <si>
    <t>Excavación con compresor (7.90x2.0x0.60)mts</t>
  </si>
  <si>
    <t>Hormigóm Ciclopeo (7.90x2.0x0.35)m</t>
  </si>
  <si>
    <t>Hormigón en Losa f'c=210kg/cm2 con acero Ø1/2"@0.20m (7.90x2.0x0.25)m</t>
  </si>
  <si>
    <t>Excavación con compresor (8.50x2.50x0.60)mts</t>
  </si>
  <si>
    <t>Hormigóm Ciclopeo (8.50x2.50x0.35)m</t>
  </si>
  <si>
    <t>Hormigón en Losa f'c=210kg/cm2 con acero Ø1/2"@0.20m (8.50x2.50x0.25)m</t>
  </si>
  <si>
    <t>NUEVA ISABELA; CALLE TEMISTOCLES MONTÁS ESQ. CALLE SOL (Frente a Inno Color), L=6.70m; ANCHO PROMEDIO=1.50m</t>
  </si>
  <si>
    <t>Excavación con compresor (6.70x1.50x0.60)mts</t>
  </si>
  <si>
    <t>Hormigóm Ciclopeo (6.700x1.50x0.35)m</t>
  </si>
  <si>
    <t>Hormigón en Losa f'c=210kg/cm2 con acero Ø1/2"@0.20m (6.70x1.50x0.25)m</t>
  </si>
  <si>
    <t>AV. EMMA BALAGUER ESQ. CALLE CENTRAL, ISLETA CENTRAL;  (Frente a Doña Nina Gourmet), L=18.00m; ANCHO PROMEDIO=2.70m</t>
  </si>
  <si>
    <t>Excavación con compresor (18.00x2.70x0.60)mts</t>
  </si>
  <si>
    <t>Hormigóm Ciclopeo (18.00x2.70x0.35)m</t>
  </si>
  <si>
    <t>Hormigón en Losa f'c=210kg/cm2 con acero Ø1/2"@0.20m (18.00x2.70x0.25)m</t>
  </si>
  <si>
    <t>AV. EMMA BALAGUER ESQ. CALLE CHINOLA, ISLETA CENTRAL;  (Frente a Comedor Silverio), L=13.20m; ANCHO PROMEDIO=2.80m</t>
  </si>
  <si>
    <t>Excavación con compresor (13.20x2.80x0.60)mts</t>
  </si>
  <si>
    <t>Hormigóm Ciclopeo (13.20x2.80x0.35)m</t>
  </si>
  <si>
    <t>Hormigón en Losa f'c=210kg/cm2 con acero Ø1/2"@0.20m (13.20x2.80x0.25)m</t>
  </si>
  <si>
    <t>AV. EMMA BALAGUER ESQ. CALLE LA ROSA, ;  (Entrada Residencial La Rosa), L=25.00m; ANCHO PROMEDIO=2.50m</t>
  </si>
  <si>
    <t>Excavación con compresor (25.0x2.5x0.60)mts</t>
  </si>
  <si>
    <t>Hormigóm Ciclopeo (25.0x2.50x0.35)m</t>
  </si>
  <si>
    <t>Hormigón en Losa f'c=210kg/cm2 con acero Ø1/2"@0.20m (25.0x2.50x0.25)m</t>
  </si>
  <si>
    <t>AV. JACOBO ESQ. CALLE MARAÑON SUR ;  (Al lado de Ferrelíder), L=5.20m; ANCHO PROMEDIO=2.00m</t>
  </si>
  <si>
    <t>Excavación con compresor (5.20x2.00x0.60)mts</t>
  </si>
  <si>
    <t>Hormigóm Ciclopeo (5.20x2.00x0.35)m</t>
  </si>
  <si>
    <t>Hormigón en Losa f'c=210kg/cm2 con acero Ø1/2"@0.20m (5.20x2.00x0.25)m</t>
  </si>
  <si>
    <t xml:space="preserve">LIMPIEZA FINAL </t>
  </si>
  <si>
    <t xml:space="preserve">Limpieza Continua y Final </t>
  </si>
  <si>
    <t>p.a.</t>
  </si>
  <si>
    <t xml:space="preserve">Sub-Total RD$ </t>
  </si>
  <si>
    <t xml:space="preserve">Seguros y Fianzas </t>
  </si>
  <si>
    <t xml:space="preserve">Gastos Administrativos </t>
  </si>
  <si>
    <t xml:space="preserve">Transporte </t>
  </si>
  <si>
    <t>Direccion Tecnica</t>
  </si>
  <si>
    <t xml:space="preserve">Supervision </t>
  </si>
  <si>
    <t xml:space="preserve">Ley 686  </t>
  </si>
  <si>
    <t xml:space="preserve">Codia </t>
  </si>
  <si>
    <t xml:space="preserve">Itbis de la Direccion Tecnica </t>
  </si>
  <si>
    <t>TOTAL GENERAL  RD$</t>
  </si>
  <si>
    <t xml:space="preserve">                                    Preparado por:                                                                                                              </t>
  </si>
  <si>
    <t xml:space="preserve"> Revisado por:</t>
  </si>
  <si>
    <t>ING. LORENZO RONDON AREA</t>
  </si>
  <si>
    <t xml:space="preserve">                             Unidad de Presupuesto                                          </t>
  </si>
  <si>
    <t xml:space="preserve"> </t>
  </si>
  <si>
    <t xml:space="preserve">       Encargado de Estudio y Proyectos                    </t>
  </si>
  <si>
    <t>Aprobado por:</t>
  </si>
  <si>
    <t>Director Obras Publicas Municipales</t>
  </si>
  <si>
    <t>28 DE ENERO DEL 2021</t>
  </si>
  <si>
    <t>CALLE ENRIQUE BLANCO ESQ. AVE. ECOLOGICA (Long=20.00m; Ancho Promedio=2.50m)</t>
  </si>
  <si>
    <t>Excavacion con compresor (20.00x2.50x0.60) mts</t>
  </si>
  <si>
    <t>Hormigon Ciclopeo (20.00x2.50x0.35)m</t>
  </si>
  <si>
    <t>Hormigon en Losa f´c=210kg/cm2 con AceroØ1/2@0.20mts (20.00x2.50x0.25)m</t>
  </si>
  <si>
    <t>CALLE ENRIQUE BLANCO ESQ. CALLE RESPALDO LOS COCOS (Long=6.90m; Ancho Promedio=1.50m)</t>
  </si>
  <si>
    <t>Excavacion con compresor (6.90x1.50x0.60) mts</t>
  </si>
  <si>
    <t>Hormigon Ciclopeo (6.90x1.50x0.35)m</t>
  </si>
  <si>
    <t>Hormigon en Losa f´c=210kg/cm2 con AceroØ1/2@0.20mts (6.90x1.50x0.25)m</t>
  </si>
  <si>
    <t>Excavación con compresor (9.70x4.0x0.60)mts</t>
  </si>
  <si>
    <t>Hormigóm Ciclopeo (9.700x4.0x0.35)m</t>
  </si>
  <si>
    <t>Hormigón en Losa f'c=210kg/cm2 con acero Ø1/2"@0.20m (9.70x4.0x0.25)m</t>
  </si>
  <si>
    <t>NUEVA ISABELA; CALLE SOL ESQ. CALLE FRAY ANTÓN DE MONTESINOS (Frente a  Ezequiel fashion), L=11.0m; ANCHO PROMEDIO=2.00m</t>
  </si>
  <si>
    <t>Excavación con compresor (11x2.0x0.60)mts</t>
  </si>
  <si>
    <t>Hormigóm Ciclopeo (11x2.0x0.35)m</t>
  </si>
  <si>
    <t>Hormigón en Losa f'c=210kg/cm2 con acero Ø1/2"@0.20m (11.0x2.0x0.25)m</t>
  </si>
  <si>
    <t>CALLE SAN MIGUEL ESQ. CALLE 7 (Long=9.10m; Ancho Promedio=1.50m)</t>
  </si>
  <si>
    <t>Excavacion con compresor (9.10x1.50x0.60) mts</t>
  </si>
  <si>
    <t>Hormigon Ciclopeo (9.10x1.50x0.35)m</t>
  </si>
  <si>
    <t>Hormigon en Losa f´c=210kg/cm2 con AceroØ1/2@0.20mts (9.10x1.50x0.25)m</t>
  </si>
  <si>
    <t>CALLE SAN MIGUEL ESQ. CALLE 3 (Long=8.30m; Ancho Promedio=1.50m)</t>
  </si>
  <si>
    <t>Excavacion con compresor (8.30x1.50x0.60) mts</t>
  </si>
  <si>
    <t>Hormigon Ciclopeo (8.30x1.50x0.35)m</t>
  </si>
  <si>
    <t>Hormigon en Losa f´c=210kg/cm2 con AceroØ1/2@0.20mts (8.30x1.50x0.25)m</t>
  </si>
  <si>
    <t>CALLE SAN MIGUEL ESQ. ALBAGAS (Long=10.30m; Ancho Promedio=1.50m)</t>
  </si>
  <si>
    <t>Excavacion con compresor (10.30x1.50x0.60) mts</t>
  </si>
  <si>
    <t>Hormigon Ciclopeo (10.30x1.50x0.35)m</t>
  </si>
  <si>
    <t>Hormigon en Losa f´c=210kg/cm2 con AceroØ1/2@0.20mts (10.30x1.50x0.25)m</t>
  </si>
  <si>
    <t xml:space="preserve">UBICACIÓN: SECTOR LOS GUARICANOS, SANTO DOMINGO NORTE. </t>
  </si>
  <si>
    <t>PRESUPUESTO: CONSTRUCCION DE BADENES DIFERENTE SECTORES DE GUARICANOS</t>
  </si>
  <si>
    <t>DIRECCIÓN GENERAL DE OBRAS                                                                                                                    PÚBLICAS MUNICIPALES</t>
  </si>
  <si>
    <t>Excavación con compresor (10.40x4.00x0.60) mts</t>
  </si>
  <si>
    <t>Bote de Material Inservible e=20%</t>
  </si>
  <si>
    <t>Hormigón Ciclópeo (10.40x4.00x0.35)m 60% piedra+40%Hormigón</t>
  </si>
  <si>
    <t>Hormigón en Losa f´c=210kg/cm2 con Ø1/2@0.20mts (10.40x4.00x0.25)m</t>
  </si>
  <si>
    <t>CALLE DIANA FRENTE A LA ROTONDA, PRÓXIMO A LA JACOBO - LONG=10.40MTS; ANCHO=4.00MTS</t>
  </si>
  <si>
    <t>Excavación con compresor (58.90x1.50x0.60) mts</t>
  </si>
  <si>
    <t>m3</t>
  </si>
  <si>
    <t>Hormigón Ciclópeo (58.90x1.50x0.35)m 60% piedra+40%Hormigón</t>
  </si>
  <si>
    <t>Hormigón en Losa f´c=210kg/cm2 con Ø1/2@0.20mts (58.90x1.50x0.25)m</t>
  </si>
  <si>
    <t>BARRIO LA NUEVA ESPERANZA; CALLE JOSÉ MARTI ESQ. CALLE DUARTE (Frente a la Banca HS y Play Osiris), L=9.50m; ANCHO PROMEDIO=2.00m</t>
  </si>
  <si>
    <t>BARRIO LA NUEVA ESPERANZA; CALLE JOSÉ MARTI ESQ. CALLE DUARTE (Frente a la Banca HS y Play Osiris), L=6.70m; ANCHO PROMEDIO=2.50m</t>
  </si>
  <si>
    <t>BARRIO LA NUEVA ESPERANZA; CALLE JERUSALEN ESQ. CALLE DUARTE (Frente a Banca Hipica y Play Osiris), L=7.40m; ANCHO PROMEDIO=2.50m</t>
  </si>
  <si>
    <t>BARRIO LA NUEVA ESPERANZA; CALLE ENMANUEL ESQ. CALLE DUARTE (Frente a  Play Osiris), L=8.20m; ANCHO PROMEDIO=2.00m</t>
  </si>
  <si>
    <t>BARRIO LA NUEVA ESPERANZA; CALLE DUARTE ESQ. CALLE JOÉ CABRERA (Frente a  Play Osiris), L=8.20m; ANCHO PROMEDIO=2.00m</t>
  </si>
  <si>
    <t>BARRIO LA NUEVA ESPERANZA; CALLE JOSÉ CABRERA ESQ. CALLE DUARTE (Frente a  Play Osiris), L=7.90m; ANCHO PROMEDIO=2.00m</t>
  </si>
  <si>
    <t>BARRIO LA NUEVA ESPERANZA; CALLE GENERAL JUAN LUIS  ESQ. CALLE DUARTE, L=8.50m; ANCHO PROMEDIO=2.50m</t>
  </si>
  <si>
    <t>BARRIO LA NUEVA ESPERANZA; CALLE CENTRAL ESQ. CALLE JUANA TRINIDAD (Frente al Puesto Policia Nacional), L=9.70m; ANCHO PROMEDIO=4.00m</t>
  </si>
  <si>
    <r>
      <t xml:space="preserve">         </t>
    </r>
    <r>
      <rPr>
        <b/>
        <u/>
        <sz val="14"/>
        <color theme="1"/>
        <rFont val="Times New Roman"/>
        <family val="1"/>
      </rPr>
      <t xml:space="preserve">ING. JOHAN ALBERTO RODRIGUEZ </t>
    </r>
  </si>
  <si>
    <r>
      <rPr>
        <b/>
        <u/>
        <sz val="14"/>
        <color theme="1"/>
        <rFont val="Times New Roman"/>
        <family val="1"/>
      </rPr>
      <t>ING. CRESENCIO PAREDES POLANCO</t>
    </r>
    <r>
      <rPr>
        <b/>
        <sz val="14"/>
        <color theme="1"/>
        <rFont val="Times New Roman"/>
        <family val="1"/>
      </rPr>
      <t xml:space="preserve"> </t>
    </r>
  </si>
  <si>
    <t>CALLE ANTONIO MACEO ESQ. FRANCISCO GÓMEZ FRENTE A CASA #3 - LONG=58.90MTS; ANCHO=1.50MTS</t>
  </si>
  <si>
    <t>PRESUPESTO NO.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</si>
</sst>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#,##0.000"/>
  </numFmts>
  <fonts count="20" x14ac:knownFonts="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26"/>
      <name val="Times New Roman"/>
      <family val="1"/>
    </font>
    <font>
      <b/>
      <sz val="18"/>
      <color rgb="FFFF000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20"/>
      <color rgb="FF0070C0"/>
      <name val="Times New Roman"/>
      <family val="1"/>
    </font>
    <font>
      <sz val="20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4" fontId="10" fillId="0" borderId="9" xfId="0" applyNumberFormat="1" applyFont="1" applyFill="1" applyBorder="1" applyAlignment="1">
      <alignment horizontal="right" vertical="center"/>
    </xf>
    <xf numFmtId="4" fontId="12" fillId="0" borderId="1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right" vertical="center"/>
    </xf>
    <xf numFmtId="4" fontId="10" fillId="0" borderId="10" xfId="0" applyNumberFormat="1" applyFont="1" applyFill="1" applyBorder="1" applyAlignment="1">
      <alignment horizontal="right" vertical="center"/>
    </xf>
    <xf numFmtId="165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11" fillId="0" borderId="8" xfId="0" applyFont="1" applyBorder="1"/>
    <xf numFmtId="0" fontId="11" fillId="0" borderId="0" xfId="0" applyFont="1" applyBorder="1" applyAlignment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166" fontId="13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43" fontId="14" fillId="0" borderId="0" xfId="5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3" fontId="12" fillId="0" borderId="0" xfId="5" applyFont="1" applyFill="1" applyBorder="1" applyAlignment="1">
      <alignment horizontal="right" vertical="center"/>
    </xf>
    <xf numFmtId="43" fontId="10" fillId="0" borderId="9" xfId="5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vertical="center"/>
    </xf>
    <xf numFmtId="4" fontId="12" fillId="0" borderId="9" xfId="0" applyNumberFormat="1" applyFont="1" applyFill="1" applyBorder="1" applyAlignment="1">
      <alignment horizontal="right" vertical="center"/>
    </xf>
    <xf numFmtId="165" fontId="12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0" fontId="12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166" fontId="12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0" fontId="12" fillId="0" borderId="0" xfId="5" applyNumberFormat="1" applyFont="1" applyFill="1" applyBorder="1" applyAlignment="1">
      <alignment horizontal="center" vertical="center"/>
    </xf>
    <xf numFmtId="43" fontId="13" fillId="0" borderId="0" xfId="5" applyFont="1" applyFill="1" applyBorder="1" applyAlignment="1">
      <alignment horizontal="right" vertical="center"/>
    </xf>
    <xf numFmtId="43" fontId="13" fillId="0" borderId="9" xfId="5" applyFont="1" applyFill="1" applyBorder="1" applyAlignment="1">
      <alignment horizontal="center" vertical="center"/>
    </xf>
    <xf numFmtId="43" fontId="10" fillId="0" borderId="0" xfId="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0" fontId="15" fillId="0" borderId="8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164" fontId="15" fillId="0" borderId="9" xfId="0" applyNumberFormat="1" applyFont="1" applyBorder="1" applyAlignment="1">
      <alignment horizontal="center"/>
    </xf>
    <xf numFmtId="0" fontId="11" fillId="0" borderId="8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4" fontId="11" fillId="0" borderId="9" xfId="0" applyNumberFormat="1" applyFont="1" applyFill="1" applyBorder="1" applyAlignment="1">
      <alignment horizontal="right" vertical="center"/>
    </xf>
    <xf numFmtId="0" fontId="11" fillId="0" borderId="9" xfId="0" applyFont="1" applyFill="1" applyBorder="1"/>
    <xf numFmtId="0" fontId="16" fillId="0" borderId="0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1" fillId="0" borderId="9" xfId="0" applyFont="1" applyBorder="1"/>
    <xf numFmtId="0" fontId="11" fillId="0" borderId="12" xfId="0" applyFont="1" applyBorder="1"/>
    <xf numFmtId="4" fontId="12" fillId="2" borderId="16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0" fillId="2" borderId="9" xfId="0" applyNumberFormat="1" applyFont="1" applyFill="1" applyBorder="1" applyAlignment="1">
      <alignment horizontal="right" vertical="center"/>
    </xf>
    <xf numFmtId="4" fontId="12" fillId="2" borderId="15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right" vertical="center"/>
    </xf>
    <xf numFmtId="0" fontId="11" fillId="2" borderId="8" xfId="0" applyFont="1" applyFill="1" applyBorder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/>
    <xf numFmtId="4" fontId="10" fillId="2" borderId="18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/>
    </xf>
    <xf numFmtId="2" fontId="10" fillId="0" borderId="2" xfId="0" applyNumberFormat="1" applyFont="1" applyFill="1" applyBorder="1" applyAlignment="1">
      <alignment horizontal="right" vertical="center"/>
    </xf>
    <xf numFmtId="2" fontId="10" fillId="0" borderId="3" xfId="0" applyNumberFormat="1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6">
    <cellStyle name="Millares 4" xfId="5"/>
    <cellStyle name="Millares 7" xfId="3"/>
    <cellStyle name="Normal" xfId="0" builtinId="0"/>
    <cellStyle name="Normal 10 2" xfId="4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989611</xdr:colOff>
      <xdr:row>0</xdr:row>
      <xdr:rowOff>346363</xdr:rowOff>
    </xdr:from>
    <xdr:to>
      <xdr:col>6</xdr:col>
      <xdr:colOff>713509</xdr:colOff>
      <xdr:row>0</xdr:row>
      <xdr:rowOff>1603664</xdr:rowOff>
    </xdr:to>
    <xdr:sp macro="" textlink="">
      <xdr:nvSpPr>
        <xdr:cNvPr id="2" name="Rectángulo 1"/>
        <xdr:cNvSpPr/>
      </xdr:nvSpPr>
      <xdr:spPr>
        <a:xfrm>
          <a:off x="9030195" y="346363"/>
          <a:ext cx="2185554" cy="12573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3500" b="1">
              <a:latin typeface="Times New Roman" panose="02020603050405020304" pitchFamily="18" charset="0"/>
              <a:cs typeface="Times New Roman" panose="02020603050405020304" pitchFamily="18" charset="0"/>
            </a:rPr>
            <a:t>LOTE</a:t>
          </a:r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/>
          <a:r>
            <a:rPr lang="es-DO" sz="35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lang="es-DO" sz="35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6"/>
  <sheetViews>
    <sheetView tabSelected="1" view="pageBreakPreview" topLeftCell="A40" zoomScale="77" zoomScaleNormal="100" zoomScaleSheetLayoutView="77" workbookViewId="0">
      <selection activeCell="A6" sqref="A6:G6"/>
    </sheetView>
  </sheetViews>
  <sheetFormatPr baseColWidth="10" defaultRowHeight="15" x14ac:dyDescent="0.25"/>
  <cols>
    <col min="1" max="1" width="12.7109375" style="1" bestFit="1" customWidth="1"/>
    <col min="2" max="2" width="80.85546875" style="2" customWidth="1"/>
    <col min="3" max="3" width="14.140625" style="1" customWidth="1"/>
    <col min="4" max="4" width="12.7109375" style="1" customWidth="1"/>
    <col min="5" max="5" width="16.140625" style="1" customWidth="1"/>
    <col min="6" max="6" width="20.85546875" style="1" customWidth="1"/>
    <col min="7" max="7" width="19.7109375" style="1" bestFit="1" customWidth="1"/>
    <col min="8" max="16384" width="11.42578125" style="1"/>
  </cols>
  <sheetData>
    <row r="1" spans="1:7" ht="142.5" customHeight="1" x14ac:dyDescent="0.25"/>
    <row r="2" spans="1:7" ht="64.5" customHeight="1" x14ac:dyDescent="0.25">
      <c r="A2" s="97" t="s">
        <v>121</v>
      </c>
      <c r="B2" s="97"/>
      <c r="C2" s="97"/>
      <c r="D2" s="97"/>
      <c r="E2" s="97"/>
      <c r="F2" s="97"/>
      <c r="G2" s="97"/>
    </row>
    <row r="3" spans="1:7" ht="26.25" x14ac:dyDescent="0.25">
      <c r="A3" s="98"/>
      <c r="B3" s="98"/>
      <c r="C3" s="98"/>
      <c r="D3" s="98"/>
      <c r="E3" s="98"/>
      <c r="F3" s="98"/>
      <c r="G3" s="98"/>
    </row>
    <row r="4" spans="1:7" ht="26.25" x14ac:dyDescent="0.25">
      <c r="A4" s="11"/>
      <c r="B4" s="11"/>
      <c r="C4" s="11"/>
      <c r="D4" s="11"/>
      <c r="E4" s="107" t="s">
        <v>142</v>
      </c>
      <c r="F4" s="108"/>
      <c r="G4" s="108"/>
    </row>
    <row r="5" spans="1:7" ht="22.5" customHeight="1" x14ac:dyDescent="0.25">
      <c r="A5" s="5"/>
      <c r="B5" s="6"/>
      <c r="C5" s="7"/>
      <c r="D5" s="8"/>
      <c r="E5" s="8"/>
      <c r="F5" s="6"/>
      <c r="G5" s="9"/>
    </row>
    <row r="6" spans="1:7" ht="22.5" x14ac:dyDescent="0.25">
      <c r="A6" s="99" t="s">
        <v>120</v>
      </c>
      <c r="B6" s="99"/>
      <c r="C6" s="99"/>
      <c r="D6" s="99"/>
      <c r="E6" s="99"/>
      <c r="F6" s="99"/>
      <c r="G6" s="99"/>
    </row>
    <row r="7" spans="1:7" ht="22.5" x14ac:dyDescent="0.25">
      <c r="A7" s="100" t="s">
        <v>119</v>
      </c>
      <c r="B7" s="100"/>
      <c r="C7" s="100"/>
      <c r="D7" s="100"/>
      <c r="E7" s="100"/>
      <c r="F7" s="100"/>
      <c r="G7" s="100"/>
    </row>
    <row r="8" spans="1:7" ht="22.5" x14ac:dyDescent="0.25">
      <c r="A8" s="10" t="s">
        <v>26</v>
      </c>
      <c r="B8" s="10" t="s">
        <v>91</v>
      </c>
      <c r="C8" s="10"/>
      <c r="D8" s="10"/>
      <c r="E8" s="10"/>
      <c r="F8" s="10"/>
      <c r="G8" s="10"/>
    </row>
    <row r="9" spans="1:7" ht="17.25" customHeight="1" thickBot="1" x14ac:dyDescent="0.3">
      <c r="A9" s="4"/>
      <c r="B9" s="4"/>
      <c r="C9" s="4"/>
      <c r="D9" s="4"/>
      <c r="E9" s="4"/>
      <c r="F9" s="4"/>
      <c r="G9" s="4"/>
    </row>
    <row r="10" spans="1:7" ht="19.5" thickBot="1" x14ac:dyDescent="0.3">
      <c r="A10" s="19" t="s">
        <v>0</v>
      </c>
      <c r="B10" s="20" t="s">
        <v>1</v>
      </c>
      <c r="C10" s="20" t="s">
        <v>2</v>
      </c>
      <c r="D10" s="20" t="s">
        <v>3</v>
      </c>
      <c r="E10" s="20" t="s">
        <v>4</v>
      </c>
      <c r="F10" s="20" t="s">
        <v>5</v>
      </c>
      <c r="G10" s="20" t="s">
        <v>6</v>
      </c>
    </row>
    <row r="11" spans="1:7" s="3" customFormat="1" ht="19.5" thickBot="1" x14ac:dyDescent="0.35">
      <c r="A11" s="21" t="s">
        <v>19</v>
      </c>
      <c r="B11" s="22" t="s">
        <v>20</v>
      </c>
      <c r="C11" s="12"/>
      <c r="D11" s="12"/>
      <c r="E11" s="12"/>
      <c r="F11" s="12"/>
      <c r="G11" s="13"/>
    </row>
    <row r="12" spans="1:7" ht="38.25" thickBot="1" x14ac:dyDescent="0.35">
      <c r="A12" s="84">
        <v>1</v>
      </c>
      <c r="B12" s="85" t="s">
        <v>126</v>
      </c>
      <c r="C12" s="12"/>
      <c r="D12" s="12"/>
      <c r="E12" s="12"/>
      <c r="F12" s="12"/>
      <c r="G12" s="13"/>
    </row>
    <row r="13" spans="1:7" ht="18.75" x14ac:dyDescent="0.25">
      <c r="A13" s="69">
        <v>1.01</v>
      </c>
      <c r="B13" s="70" t="s">
        <v>122</v>
      </c>
      <c r="C13" s="71">
        <f>+ROUND(10.4*4*0.6,2)</f>
        <v>24.96</v>
      </c>
      <c r="D13" s="71" t="s">
        <v>21</v>
      </c>
      <c r="E13" s="72"/>
      <c r="F13" s="72"/>
      <c r="G13" s="73"/>
    </row>
    <row r="14" spans="1:7" ht="18.75" x14ac:dyDescent="0.25">
      <c r="A14" s="74">
        <f>+A13+0.01</f>
        <v>1.02</v>
      </c>
      <c r="B14" s="23" t="s">
        <v>123</v>
      </c>
      <c r="C14" s="71">
        <f>+ROUND(C13*1.2,2)</f>
        <v>29.95</v>
      </c>
      <c r="D14" s="71" t="s">
        <v>21</v>
      </c>
      <c r="E14" s="72"/>
      <c r="F14" s="72"/>
      <c r="G14" s="73"/>
    </row>
    <row r="15" spans="1:7" ht="18.75" x14ac:dyDescent="0.25">
      <c r="A15" s="74">
        <f>+A14+0.01</f>
        <v>1.03</v>
      </c>
      <c r="B15" s="23" t="s">
        <v>124</v>
      </c>
      <c r="C15" s="71">
        <f>+ROUND(10.4*4*0.35,2)</f>
        <v>14.56</v>
      </c>
      <c r="D15" s="71" t="s">
        <v>21</v>
      </c>
      <c r="E15" s="72"/>
      <c r="F15" s="72"/>
      <c r="G15" s="73"/>
    </row>
    <row r="16" spans="1:7" ht="37.5" x14ac:dyDescent="0.25">
      <c r="A16" s="74">
        <f>+A15+0.01</f>
        <v>1.04</v>
      </c>
      <c r="B16" s="23" t="s">
        <v>125</v>
      </c>
      <c r="C16" s="71">
        <f>+ROUND(10.4*4*0.25,2)</f>
        <v>10.4</v>
      </c>
      <c r="D16" s="71" t="s">
        <v>21</v>
      </c>
      <c r="E16" s="72"/>
      <c r="F16" s="72"/>
      <c r="G16" s="73"/>
    </row>
    <row r="17" spans="1:7" ht="19.5" thickBot="1" x14ac:dyDescent="0.3">
      <c r="A17" s="75"/>
      <c r="B17" s="76"/>
      <c r="C17" s="76"/>
      <c r="D17" s="76"/>
      <c r="E17" s="76"/>
      <c r="F17" s="76"/>
      <c r="G17" s="77"/>
    </row>
    <row r="18" spans="1:7" ht="38.25" thickBot="1" x14ac:dyDescent="0.3">
      <c r="A18" s="78">
        <v>2</v>
      </c>
      <c r="B18" s="79" t="s">
        <v>66</v>
      </c>
      <c r="C18" s="76"/>
      <c r="D18" s="76"/>
      <c r="E18" s="76"/>
      <c r="F18" s="76"/>
      <c r="G18" s="80"/>
    </row>
    <row r="19" spans="1:7" ht="18.75" x14ac:dyDescent="0.25">
      <c r="A19" s="74">
        <f>+A18+0.01</f>
        <v>2.0099999999999998</v>
      </c>
      <c r="B19" s="23" t="s">
        <v>67</v>
      </c>
      <c r="C19" s="71">
        <v>6.24</v>
      </c>
      <c r="D19" s="71" t="s">
        <v>21</v>
      </c>
      <c r="E19" s="72"/>
      <c r="F19" s="72"/>
      <c r="G19" s="73"/>
    </row>
    <row r="20" spans="1:7" ht="18.75" x14ac:dyDescent="0.25">
      <c r="A20" s="74">
        <f t="shared" ref="A20:A22" si="0">+A19+0.01</f>
        <v>2.0199999999999996</v>
      </c>
      <c r="B20" s="23" t="s">
        <v>28</v>
      </c>
      <c r="C20" s="71">
        <v>7.49</v>
      </c>
      <c r="D20" s="71" t="s">
        <v>25</v>
      </c>
      <c r="E20" s="72"/>
      <c r="F20" s="72"/>
      <c r="G20" s="73"/>
    </row>
    <row r="21" spans="1:7" ht="18.75" x14ac:dyDescent="0.25">
      <c r="A21" s="74">
        <f t="shared" si="0"/>
        <v>2.0299999999999994</v>
      </c>
      <c r="B21" s="23" t="s">
        <v>68</v>
      </c>
      <c r="C21" s="71">
        <v>3.64</v>
      </c>
      <c r="D21" s="71" t="s">
        <v>21</v>
      </c>
      <c r="E21" s="72"/>
      <c r="F21" s="72"/>
      <c r="G21" s="73"/>
    </row>
    <row r="22" spans="1:7" ht="37.5" x14ac:dyDescent="0.25">
      <c r="A22" s="74">
        <f t="shared" si="0"/>
        <v>2.0399999999999991</v>
      </c>
      <c r="B22" s="23" t="s">
        <v>69</v>
      </c>
      <c r="C22" s="71">
        <v>2.6</v>
      </c>
      <c r="D22" s="71" t="s">
        <v>21</v>
      </c>
      <c r="E22" s="72"/>
      <c r="F22" s="72"/>
      <c r="G22" s="73"/>
    </row>
    <row r="23" spans="1:7" ht="37.5" x14ac:dyDescent="0.25">
      <c r="A23" s="74">
        <f>+A22+0.01</f>
        <v>2.0499999999999989</v>
      </c>
      <c r="B23" s="23" t="s">
        <v>31</v>
      </c>
      <c r="C23" s="71">
        <v>4</v>
      </c>
      <c r="D23" s="71" t="s">
        <v>24</v>
      </c>
      <c r="E23" s="72"/>
      <c r="F23" s="72"/>
      <c r="G23" s="73"/>
    </row>
    <row r="24" spans="1:7" ht="19.5" thickBot="1" x14ac:dyDescent="0.3">
      <c r="A24" s="75"/>
      <c r="B24" s="76"/>
      <c r="C24" s="76"/>
      <c r="D24" s="76"/>
      <c r="E24" s="76"/>
      <c r="F24" s="76"/>
      <c r="G24" s="77"/>
    </row>
    <row r="25" spans="1:7" ht="38.25" thickBot="1" x14ac:dyDescent="0.3">
      <c r="A25" s="78">
        <v>3</v>
      </c>
      <c r="B25" s="79" t="s">
        <v>92</v>
      </c>
      <c r="C25" s="76"/>
      <c r="D25" s="76"/>
      <c r="E25" s="76"/>
      <c r="F25" s="76"/>
      <c r="G25" s="80"/>
    </row>
    <row r="26" spans="1:7" ht="18.75" x14ac:dyDescent="0.25">
      <c r="A26" s="74">
        <f>+A25+0.01</f>
        <v>3.01</v>
      </c>
      <c r="B26" s="23" t="s">
        <v>93</v>
      </c>
      <c r="C26" s="71">
        <f>+ROUND(20*2.5*0.6,2)</f>
        <v>30</v>
      </c>
      <c r="D26" s="71" t="s">
        <v>21</v>
      </c>
      <c r="E26" s="72"/>
      <c r="F26" s="72"/>
      <c r="G26" s="73"/>
    </row>
    <row r="27" spans="1:7" ht="18.75" x14ac:dyDescent="0.25">
      <c r="A27" s="74">
        <f t="shared" ref="A27:A29" si="1">+A26+0.01</f>
        <v>3.0199999999999996</v>
      </c>
      <c r="B27" s="23" t="s">
        <v>22</v>
      </c>
      <c r="C27" s="71">
        <f>ROUNDUP(C26*1.2,2)</f>
        <v>36</v>
      </c>
      <c r="D27" s="71" t="s">
        <v>21</v>
      </c>
      <c r="E27" s="72"/>
      <c r="F27" s="72"/>
      <c r="G27" s="73"/>
    </row>
    <row r="28" spans="1:7" ht="18.75" x14ac:dyDescent="0.25">
      <c r="A28" s="74">
        <f t="shared" si="1"/>
        <v>3.0299999999999994</v>
      </c>
      <c r="B28" s="23" t="s">
        <v>94</v>
      </c>
      <c r="C28" s="71">
        <f>+ROUND(20*2.5*0.35,2)</f>
        <v>17.5</v>
      </c>
      <c r="D28" s="71" t="s">
        <v>21</v>
      </c>
      <c r="E28" s="72"/>
      <c r="F28" s="72"/>
      <c r="G28" s="73"/>
    </row>
    <row r="29" spans="1:7" ht="37.5" x14ac:dyDescent="0.25">
      <c r="A29" s="74">
        <f t="shared" si="1"/>
        <v>3.0399999999999991</v>
      </c>
      <c r="B29" s="23" t="s">
        <v>95</v>
      </c>
      <c r="C29" s="71">
        <f>+ROUND(20*2.5*0.25,2)</f>
        <v>12.5</v>
      </c>
      <c r="D29" s="71" t="s">
        <v>21</v>
      </c>
      <c r="E29" s="72"/>
      <c r="F29" s="72"/>
      <c r="G29" s="73"/>
    </row>
    <row r="30" spans="1:7" ht="19.5" thickBot="1" x14ac:dyDescent="0.35">
      <c r="A30" s="81"/>
      <c r="B30" s="82"/>
      <c r="C30" s="83"/>
      <c r="D30" s="83"/>
      <c r="E30" s="83"/>
      <c r="F30" s="83"/>
      <c r="G30" s="77"/>
    </row>
    <row r="31" spans="1:7" ht="38.25" thickBot="1" x14ac:dyDescent="0.3">
      <c r="A31" s="78">
        <v>4</v>
      </c>
      <c r="B31" s="79" t="s">
        <v>107</v>
      </c>
      <c r="C31" s="76"/>
      <c r="D31" s="76"/>
      <c r="E31" s="76"/>
      <c r="F31" s="76"/>
      <c r="G31" s="80"/>
    </row>
    <row r="32" spans="1:7" ht="18.75" x14ac:dyDescent="0.25">
      <c r="A32" s="74">
        <f>+A31+0.01</f>
        <v>4.01</v>
      </c>
      <c r="B32" s="23" t="s">
        <v>108</v>
      </c>
      <c r="C32" s="71">
        <f>+ROUND(9.1*1.5*0.6,2)</f>
        <v>8.19</v>
      </c>
      <c r="D32" s="71" t="s">
        <v>21</v>
      </c>
      <c r="E32" s="72"/>
      <c r="F32" s="72"/>
      <c r="G32" s="73"/>
    </row>
    <row r="33" spans="1:7" ht="18.75" x14ac:dyDescent="0.25">
      <c r="A33" s="74">
        <f>+A32+0.01</f>
        <v>4.0199999999999996</v>
      </c>
      <c r="B33" s="23" t="s">
        <v>22</v>
      </c>
      <c r="C33" s="71">
        <f>ROUNDUP(C32*1.2,2)</f>
        <v>9.83</v>
      </c>
      <c r="D33" s="71" t="s">
        <v>21</v>
      </c>
      <c r="E33" s="72"/>
      <c r="F33" s="72"/>
      <c r="G33" s="73"/>
    </row>
    <row r="34" spans="1:7" ht="18.75" x14ac:dyDescent="0.25">
      <c r="A34" s="74">
        <f>+A33+0.01</f>
        <v>4.0299999999999994</v>
      </c>
      <c r="B34" s="23" t="s">
        <v>109</v>
      </c>
      <c r="C34" s="71">
        <f>+ROUND(9.1*1.5*0.35,2)</f>
        <v>4.78</v>
      </c>
      <c r="D34" s="71" t="s">
        <v>21</v>
      </c>
      <c r="E34" s="72"/>
      <c r="F34" s="72"/>
      <c r="G34" s="73"/>
    </row>
    <row r="35" spans="1:7" ht="37.5" x14ac:dyDescent="0.25">
      <c r="A35" s="74">
        <f>+A34+0.01</f>
        <v>4.0399999999999991</v>
      </c>
      <c r="B35" s="23" t="s">
        <v>110</v>
      </c>
      <c r="C35" s="71">
        <f>+ROUND(9.1*1.5*0.25,2)</f>
        <v>3.41</v>
      </c>
      <c r="D35" s="71" t="s">
        <v>21</v>
      </c>
      <c r="E35" s="72"/>
      <c r="F35" s="72"/>
      <c r="G35" s="73"/>
    </row>
    <row r="36" spans="1:7" ht="19.5" thickBot="1" x14ac:dyDescent="0.35">
      <c r="A36" s="81"/>
      <c r="B36" s="82"/>
      <c r="C36" s="83"/>
      <c r="D36" s="83"/>
      <c r="E36" s="83"/>
      <c r="F36" s="83"/>
      <c r="G36" s="77"/>
    </row>
    <row r="37" spans="1:7" ht="38.25" thickBot="1" x14ac:dyDescent="0.3">
      <c r="A37" s="78">
        <v>5</v>
      </c>
      <c r="B37" s="79" t="s">
        <v>111</v>
      </c>
      <c r="C37" s="76"/>
      <c r="D37" s="76"/>
      <c r="E37" s="76"/>
      <c r="F37" s="76"/>
      <c r="G37" s="80"/>
    </row>
    <row r="38" spans="1:7" ht="18.75" x14ac:dyDescent="0.25">
      <c r="A38" s="74">
        <f>+A37+0.01</f>
        <v>5.01</v>
      </c>
      <c r="B38" s="23" t="s">
        <v>112</v>
      </c>
      <c r="C38" s="71">
        <f>+ROUND(8.3*1.5*0.6,2)</f>
        <v>7.47</v>
      </c>
      <c r="D38" s="71" t="s">
        <v>21</v>
      </c>
      <c r="E38" s="72"/>
      <c r="F38" s="72"/>
      <c r="G38" s="73"/>
    </row>
    <row r="39" spans="1:7" ht="18.75" x14ac:dyDescent="0.25">
      <c r="A39" s="74">
        <f>+A38+0.01</f>
        <v>5.0199999999999996</v>
      </c>
      <c r="B39" s="23" t="s">
        <v>22</v>
      </c>
      <c r="C39" s="71">
        <f>ROUNDUP(C38*1.2,2)</f>
        <v>8.9700000000000006</v>
      </c>
      <c r="D39" s="71" t="s">
        <v>21</v>
      </c>
      <c r="E39" s="72"/>
      <c r="F39" s="72"/>
      <c r="G39" s="73"/>
    </row>
    <row r="40" spans="1:7" ht="18.75" x14ac:dyDescent="0.25">
      <c r="A40" s="74">
        <f>+A39+0.01</f>
        <v>5.0299999999999994</v>
      </c>
      <c r="B40" s="23" t="s">
        <v>113</v>
      </c>
      <c r="C40" s="71">
        <f>+ROUND(8.3*1.5*0.35,2)</f>
        <v>4.3600000000000003</v>
      </c>
      <c r="D40" s="71" t="s">
        <v>21</v>
      </c>
      <c r="E40" s="72"/>
      <c r="F40" s="72"/>
      <c r="G40" s="73"/>
    </row>
    <row r="41" spans="1:7" ht="37.5" x14ac:dyDescent="0.25">
      <c r="A41" s="74">
        <f>+A40+0.01</f>
        <v>5.0399999999999991</v>
      </c>
      <c r="B41" s="23" t="s">
        <v>114</v>
      </c>
      <c r="C41" s="71">
        <f>+ROUND(8.3*1.5*0.25,2)</f>
        <v>3.11</v>
      </c>
      <c r="D41" s="71" t="s">
        <v>21</v>
      </c>
      <c r="E41" s="72"/>
      <c r="F41" s="72"/>
      <c r="G41" s="73"/>
    </row>
    <row r="42" spans="1:7" ht="19.5" thickBot="1" x14ac:dyDescent="0.35">
      <c r="A42" s="81"/>
      <c r="B42" s="82"/>
      <c r="C42" s="83"/>
      <c r="D42" s="83"/>
      <c r="E42" s="83"/>
      <c r="F42" s="83"/>
      <c r="G42" s="77"/>
    </row>
    <row r="43" spans="1:7" ht="38.25" thickBot="1" x14ac:dyDescent="0.3">
      <c r="A43" s="78">
        <v>6</v>
      </c>
      <c r="B43" s="79" t="s">
        <v>115</v>
      </c>
      <c r="C43" s="76"/>
      <c r="D43" s="76"/>
      <c r="E43" s="76"/>
      <c r="F43" s="76"/>
      <c r="G43" s="80"/>
    </row>
    <row r="44" spans="1:7" ht="18.75" x14ac:dyDescent="0.25">
      <c r="A44" s="74">
        <f>+A43+0.01</f>
        <v>6.01</v>
      </c>
      <c r="B44" s="23" t="s">
        <v>116</v>
      </c>
      <c r="C44" s="71">
        <f>+ROUND(10.3*1.5*0.6,2)</f>
        <v>9.27</v>
      </c>
      <c r="D44" s="71" t="s">
        <v>21</v>
      </c>
      <c r="E44" s="72"/>
      <c r="F44" s="72"/>
      <c r="G44" s="73"/>
    </row>
    <row r="45" spans="1:7" ht="18.75" x14ac:dyDescent="0.25">
      <c r="A45" s="74">
        <f t="shared" ref="A45:A47" si="2">+A44+0.01</f>
        <v>6.02</v>
      </c>
      <c r="B45" s="23" t="s">
        <v>22</v>
      </c>
      <c r="C45" s="71">
        <f>ROUNDUP(C44*1.2,2)</f>
        <v>11.129999999999999</v>
      </c>
      <c r="D45" s="71" t="s">
        <v>21</v>
      </c>
      <c r="E45" s="72"/>
      <c r="F45" s="72"/>
      <c r="G45" s="73"/>
    </row>
    <row r="46" spans="1:7" ht="18.75" x14ac:dyDescent="0.25">
      <c r="A46" s="74">
        <f t="shared" si="2"/>
        <v>6.0299999999999994</v>
      </c>
      <c r="B46" s="23" t="s">
        <v>117</v>
      </c>
      <c r="C46" s="71">
        <f>+ROUND(10.3*1.5*0.35,2)</f>
        <v>5.41</v>
      </c>
      <c r="D46" s="71" t="s">
        <v>21</v>
      </c>
      <c r="E46" s="72"/>
      <c r="F46" s="72"/>
      <c r="G46" s="73"/>
    </row>
    <row r="47" spans="1:7" ht="37.5" x14ac:dyDescent="0.25">
      <c r="A47" s="74">
        <f t="shared" si="2"/>
        <v>6.0399999999999991</v>
      </c>
      <c r="B47" s="23" t="s">
        <v>118</v>
      </c>
      <c r="C47" s="71">
        <f>+ROUND(10.3*1.5*0.25,2)</f>
        <v>3.86</v>
      </c>
      <c r="D47" s="71" t="s">
        <v>21</v>
      </c>
      <c r="E47" s="72"/>
      <c r="F47" s="72"/>
      <c r="G47" s="73"/>
    </row>
    <row r="48" spans="1:7" ht="19.5" thickBot="1" x14ac:dyDescent="0.35">
      <c r="A48" s="81"/>
      <c r="B48" s="82"/>
      <c r="C48" s="83"/>
      <c r="D48" s="83"/>
      <c r="E48" s="83"/>
      <c r="F48" s="83"/>
      <c r="G48" s="77"/>
    </row>
    <row r="49" spans="1:7" ht="38.25" thickBot="1" x14ac:dyDescent="0.3">
      <c r="A49" s="78">
        <v>7</v>
      </c>
      <c r="B49" s="79" t="s">
        <v>96</v>
      </c>
      <c r="C49" s="76"/>
      <c r="D49" s="76"/>
      <c r="E49" s="76"/>
      <c r="F49" s="76"/>
      <c r="G49" s="80"/>
    </row>
    <row r="50" spans="1:7" ht="18.75" x14ac:dyDescent="0.25">
      <c r="A50" s="74">
        <f>+A49+0.01</f>
        <v>7.01</v>
      </c>
      <c r="B50" s="23" t="s">
        <v>97</v>
      </c>
      <c r="C50" s="71">
        <f>+ROUND(6.9*1.5*0.6,2)</f>
        <v>6.21</v>
      </c>
      <c r="D50" s="71" t="s">
        <v>21</v>
      </c>
      <c r="E50" s="72"/>
      <c r="F50" s="72"/>
      <c r="G50" s="73"/>
    </row>
    <row r="51" spans="1:7" ht="18.75" x14ac:dyDescent="0.25">
      <c r="A51" s="74">
        <f t="shared" ref="A51:A53" si="3">+A50+0.01</f>
        <v>7.02</v>
      </c>
      <c r="B51" s="23" t="s">
        <v>22</v>
      </c>
      <c r="C51" s="71">
        <f>ROUNDUP(C50*1.2,2)</f>
        <v>7.46</v>
      </c>
      <c r="D51" s="71" t="s">
        <v>21</v>
      </c>
      <c r="E51" s="72"/>
      <c r="F51" s="72"/>
      <c r="G51" s="73"/>
    </row>
    <row r="52" spans="1:7" ht="18.75" x14ac:dyDescent="0.25">
      <c r="A52" s="74">
        <f t="shared" si="3"/>
        <v>7.0299999999999994</v>
      </c>
      <c r="B52" s="23" t="s">
        <v>98</v>
      </c>
      <c r="C52" s="71">
        <f>+ROUND(6.9*1.5*0.35,2)</f>
        <v>3.62</v>
      </c>
      <c r="D52" s="71" t="s">
        <v>21</v>
      </c>
      <c r="E52" s="72"/>
      <c r="F52" s="72"/>
      <c r="G52" s="73"/>
    </row>
    <row r="53" spans="1:7" ht="37.5" x14ac:dyDescent="0.25">
      <c r="A53" s="74">
        <f t="shared" si="3"/>
        <v>7.0399999999999991</v>
      </c>
      <c r="B53" s="23" t="s">
        <v>99</v>
      </c>
      <c r="C53" s="71">
        <f>+ROUND(6.9*1.5*0.25,2)</f>
        <v>2.59</v>
      </c>
      <c r="D53" s="71" t="s">
        <v>21</v>
      </c>
      <c r="E53" s="72"/>
      <c r="F53" s="72"/>
      <c r="G53" s="73"/>
    </row>
    <row r="54" spans="1:7" ht="19.5" thickBot="1" x14ac:dyDescent="0.35">
      <c r="A54" s="81"/>
      <c r="B54" s="82"/>
      <c r="C54" s="83"/>
      <c r="D54" s="83"/>
      <c r="E54" s="83"/>
      <c r="F54" s="83"/>
      <c r="G54" s="77"/>
    </row>
    <row r="55" spans="1:7" ht="38.25" thickBot="1" x14ac:dyDescent="0.35">
      <c r="A55" s="86">
        <v>8</v>
      </c>
      <c r="B55" s="87" t="s">
        <v>141</v>
      </c>
      <c r="C55" s="83"/>
      <c r="D55" s="83"/>
      <c r="E55" s="83"/>
      <c r="F55" s="83"/>
      <c r="G55" s="73"/>
    </row>
    <row r="56" spans="1:7" ht="18.75" x14ac:dyDescent="0.25">
      <c r="A56" s="69">
        <f>+A55+0.01</f>
        <v>8.01</v>
      </c>
      <c r="B56" s="70" t="s">
        <v>127</v>
      </c>
      <c r="C56" s="71">
        <f>+ROUND(58.9*1.5*0.6,2)</f>
        <v>53.01</v>
      </c>
      <c r="D56" s="71" t="s">
        <v>128</v>
      </c>
      <c r="E56" s="72"/>
      <c r="F56" s="72"/>
      <c r="G56" s="73"/>
    </row>
    <row r="57" spans="1:7" ht="18.75" x14ac:dyDescent="0.25">
      <c r="A57" s="74">
        <f>+A56+0.01</f>
        <v>8.02</v>
      </c>
      <c r="B57" s="23" t="s">
        <v>123</v>
      </c>
      <c r="C57" s="71">
        <f>+ROUND(C56*1.2,2)</f>
        <v>63.61</v>
      </c>
      <c r="D57" s="71" t="s">
        <v>128</v>
      </c>
      <c r="E57" s="72"/>
      <c r="F57" s="72"/>
      <c r="G57" s="73"/>
    </row>
    <row r="58" spans="1:7" ht="18.75" x14ac:dyDescent="0.25">
      <c r="A58" s="74">
        <f>+A57+0.01</f>
        <v>8.0299999999999994</v>
      </c>
      <c r="B58" s="23" t="s">
        <v>129</v>
      </c>
      <c r="C58" s="71">
        <f>+ROUND(58.9*1.5*0.35,2)</f>
        <v>30.92</v>
      </c>
      <c r="D58" s="71" t="s">
        <v>128</v>
      </c>
      <c r="E58" s="72"/>
      <c r="F58" s="72"/>
      <c r="G58" s="73"/>
    </row>
    <row r="59" spans="1:7" ht="37.5" x14ac:dyDescent="0.25">
      <c r="A59" s="74">
        <f>+A58+0.01</f>
        <v>8.0399999999999991</v>
      </c>
      <c r="B59" s="23" t="s">
        <v>130</v>
      </c>
      <c r="C59" s="71">
        <f>+ROUND(58.9*1.5*0.25,2)</f>
        <v>22.09</v>
      </c>
      <c r="D59" s="71" t="s">
        <v>128</v>
      </c>
      <c r="E59" s="72"/>
      <c r="F59" s="72"/>
      <c r="G59" s="73"/>
    </row>
    <row r="60" spans="1:7" ht="37.5" x14ac:dyDescent="0.25">
      <c r="A60" s="74">
        <f>+A59+0.01</f>
        <v>8.0499999999999989</v>
      </c>
      <c r="B60" s="23" t="s">
        <v>31</v>
      </c>
      <c r="C60" s="71">
        <v>3</v>
      </c>
      <c r="D60" s="71" t="s">
        <v>24</v>
      </c>
      <c r="E60" s="72"/>
      <c r="F60" s="72"/>
      <c r="G60" s="73"/>
    </row>
    <row r="61" spans="1:7" ht="19.5" thickBot="1" x14ac:dyDescent="0.3">
      <c r="A61" s="75"/>
      <c r="B61" s="76"/>
      <c r="C61" s="76"/>
      <c r="D61" s="76"/>
      <c r="E61" s="76"/>
      <c r="F61" s="76"/>
      <c r="G61" s="77"/>
    </row>
    <row r="62" spans="1:7" ht="57" thickBot="1" x14ac:dyDescent="0.3">
      <c r="A62" s="78">
        <v>9</v>
      </c>
      <c r="B62" s="79" t="s">
        <v>131</v>
      </c>
      <c r="C62" s="76"/>
      <c r="D62" s="76"/>
      <c r="E62" s="76"/>
      <c r="F62" s="76"/>
      <c r="G62" s="80"/>
    </row>
    <row r="63" spans="1:7" ht="18.75" x14ac:dyDescent="0.25">
      <c r="A63" s="74">
        <f>+A62+0.01</f>
        <v>9.01</v>
      </c>
      <c r="B63" s="23" t="s">
        <v>27</v>
      </c>
      <c r="C63" s="71">
        <f>9.5*2*0.6</f>
        <v>11.4</v>
      </c>
      <c r="D63" s="71" t="s">
        <v>21</v>
      </c>
      <c r="E63" s="72"/>
      <c r="F63" s="72"/>
      <c r="G63" s="73"/>
    </row>
    <row r="64" spans="1:7" ht="18.75" x14ac:dyDescent="0.25">
      <c r="A64" s="74">
        <f t="shared" ref="A64:A66" si="4">+A63+0.01</f>
        <v>9.02</v>
      </c>
      <c r="B64" s="23" t="s">
        <v>28</v>
      </c>
      <c r="C64" s="71">
        <f>+C63*1.2</f>
        <v>13.68</v>
      </c>
      <c r="D64" s="71" t="s">
        <v>25</v>
      </c>
      <c r="E64" s="72"/>
      <c r="F64" s="72"/>
      <c r="G64" s="73"/>
    </row>
    <row r="65" spans="1:7" ht="18.75" x14ac:dyDescent="0.25">
      <c r="A65" s="74">
        <f t="shared" si="4"/>
        <v>9.0299999999999994</v>
      </c>
      <c r="B65" s="23" t="s">
        <v>29</v>
      </c>
      <c r="C65" s="71">
        <f>9.5*2*0.35</f>
        <v>6.6499999999999995</v>
      </c>
      <c r="D65" s="71" t="s">
        <v>21</v>
      </c>
      <c r="E65" s="72"/>
      <c r="F65" s="72"/>
      <c r="G65" s="73"/>
    </row>
    <row r="66" spans="1:7" ht="37.5" x14ac:dyDescent="0.25">
      <c r="A66" s="74">
        <f t="shared" si="4"/>
        <v>9.0399999999999991</v>
      </c>
      <c r="B66" s="23" t="s">
        <v>30</v>
      </c>
      <c r="C66" s="71">
        <f>9.5*2*0.25</f>
        <v>4.75</v>
      </c>
      <c r="D66" s="71" t="s">
        <v>21</v>
      </c>
      <c r="E66" s="72"/>
      <c r="F66" s="72"/>
      <c r="G66" s="73"/>
    </row>
    <row r="67" spans="1:7" ht="37.5" x14ac:dyDescent="0.25">
      <c r="A67" s="74">
        <f>+A66+0.01</f>
        <v>9.0499999999999989</v>
      </c>
      <c r="B67" s="23" t="s">
        <v>31</v>
      </c>
      <c r="C67" s="71">
        <v>3</v>
      </c>
      <c r="D67" s="71" t="s">
        <v>24</v>
      </c>
      <c r="E67" s="72"/>
      <c r="F67" s="72"/>
      <c r="G67" s="73"/>
    </row>
    <row r="68" spans="1:7" ht="19.5" thickBot="1" x14ac:dyDescent="0.3">
      <c r="A68" s="75"/>
      <c r="B68" s="76"/>
      <c r="C68" s="76"/>
      <c r="D68" s="76"/>
      <c r="E68" s="76"/>
      <c r="F68" s="76"/>
      <c r="G68" s="77"/>
    </row>
    <row r="69" spans="1:7" ht="57" thickBot="1" x14ac:dyDescent="0.3">
      <c r="A69" s="78">
        <v>10</v>
      </c>
      <c r="B69" s="79" t="s">
        <v>132</v>
      </c>
      <c r="C69" s="76"/>
      <c r="D69" s="76"/>
      <c r="E69" s="76"/>
      <c r="F69" s="76"/>
      <c r="G69" s="80"/>
    </row>
    <row r="70" spans="1:7" ht="18.75" x14ac:dyDescent="0.25">
      <c r="A70" s="74">
        <f>+A69+0.01</f>
        <v>10.01</v>
      </c>
      <c r="B70" s="23" t="s">
        <v>32</v>
      </c>
      <c r="C70" s="71">
        <f>6.7*2.5*0.6</f>
        <v>10.049999999999999</v>
      </c>
      <c r="D70" s="71" t="s">
        <v>21</v>
      </c>
      <c r="E70" s="72"/>
      <c r="F70" s="72"/>
      <c r="G70" s="73"/>
    </row>
    <row r="71" spans="1:7" ht="18.75" x14ac:dyDescent="0.25">
      <c r="A71" s="74">
        <f t="shared" ref="A71:A73" si="5">+A70+0.01</f>
        <v>10.02</v>
      </c>
      <c r="B71" s="23" t="s">
        <v>28</v>
      </c>
      <c r="C71" s="71">
        <f>+C70*1.2</f>
        <v>12.059999999999999</v>
      </c>
      <c r="D71" s="71" t="s">
        <v>25</v>
      </c>
      <c r="E71" s="72"/>
      <c r="F71" s="72"/>
      <c r="G71" s="73"/>
    </row>
    <row r="72" spans="1:7" ht="18.75" x14ac:dyDescent="0.25">
      <c r="A72" s="74">
        <f t="shared" si="5"/>
        <v>10.029999999999999</v>
      </c>
      <c r="B72" s="23" t="s">
        <v>33</v>
      </c>
      <c r="C72" s="71">
        <f>6.7*2.5*0.35</f>
        <v>5.8624999999999998</v>
      </c>
      <c r="D72" s="71" t="s">
        <v>21</v>
      </c>
      <c r="E72" s="72"/>
      <c r="F72" s="72"/>
      <c r="G72" s="73"/>
    </row>
    <row r="73" spans="1:7" ht="37.5" x14ac:dyDescent="0.25">
      <c r="A73" s="74">
        <f t="shared" si="5"/>
        <v>10.039999999999999</v>
      </c>
      <c r="B73" s="23" t="s">
        <v>34</v>
      </c>
      <c r="C73" s="71">
        <f>6.7*2.5*0.25</f>
        <v>4.1875</v>
      </c>
      <c r="D73" s="71" t="s">
        <v>21</v>
      </c>
      <c r="E73" s="72"/>
      <c r="F73" s="72"/>
      <c r="G73" s="73"/>
    </row>
    <row r="74" spans="1:7" ht="37.5" x14ac:dyDescent="0.25">
      <c r="A74" s="74">
        <f>+A73+0.01</f>
        <v>10.049999999999999</v>
      </c>
      <c r="B74" s="23" t="s">
        <v>31</v>
      </c>
      <c r="C74" s="71">
        <v>3</v>
      </c>
      <c r="D74" s="71" t="s">
        <v>24</v>
      </c>
      <c r="E74" s="72"/>
      <c r="F74" s="72"/>
      <c r="G74" s="73"/>
    </row>
    <row r="75" spans="1:7" ht="19.5" thickBot="1" x14ac:dyDescent="0.3">
      <c r="A75" s="75"/>
      <c r="B75" s="76"/>
      <c r="C75" s="76"/>
      <c r="D75" s="76"/>
      <c r="E75" s="76"/>
      <c r="F75" s="76"/>
      <c r="G75" s="77"/>
    </row>
    <row r="76" spans="1:7" ht="57" thickBot="1" x14ac:dyDescent="0.3">
      <c r="A76" s="78">
        <v>11</v>
      </c>
      <c r="B76" s="79" t="s">
        <v>133</v>
      </c>
      <c r="C76" s="76"/>
      <c r="D76" s="76"/>
      <c r="E76" s="76"/>
      <c r="F76" s="76"/>
      <c r="G76" s="80"/>
    </row>
    <row r="77" spans="1:7" ht="18.75" x14ac:dyDescent="0.25">
      <c r="A77" s="74">
        <f>+A76+0.01</f>
        <v>11.01</v>
      </c>
      <c r="B77" s="23" t="s">
        <v>35</v>
      </c>
      <c r="C77" s="71">
        <f>7.4*2.5*0.6</f>
        <v>11.1</v>
      </c>
      <c r="D77" s="71" t="s">
        <v>21</v>
      </c>
      <c r="E77" s="72"/>
      <c r="F77" s="72"/>
      <c r="G77" s="73"/>
    </row>
    <row r="78" spans="1:7" ht="18.75" x14ac:dyDescent="0.25">
      <c r="A78" s="74">
        <f t="shared" ref="A78:A80" si="6">+A77+0.01</f>
        <v>11.02</v>
      </c>
      <c r="B78" s="23" t="s">
        <v>28</v>
      </c>
      <c r="C78" s="71">
        <f>+C77*1.2</f>
        <v>13.319999999999999</v>
      </c>
      <c r="D78" s="71" t="s">
        <v>25</v>
      </c>
      <c r="E78" s="72"/>
      <c r="F78" s="72"/>
      <c r="G78" s="73"/>
    </row>
    <row r="79" spans="1:7" ht="18.75" x14ac:dyDescent="0.25">
      <c r="A79" s="74">
        <f t="shared" si="6"/>
        <v>11.03</v>
      </c>
      <c r="B79" s="23" t="s">
        <v>36</v>
      </c>
      <c r="C79" s="71">
        <f>7.4*2.5*0.35</f>
        <v>6.4749999999999996</v>
      </c>
      <c r="D79" s="71" t="s">
        <v>21</v>
      </c>
      <c r="E79" s="72"/>
      <c r="F79" s="72"/>
      <c r="G79" s="73"/>
    </row>
    <row r="80" spans="1:7" ht="37.5" x14ac:dyDescent="0.25">
      <c r="A80" s="74">
        <f t="shared" si="6"/>
        <v>11.04</v>
      </c>
      <c r="B80" s="23" t="s">
        <v>37</v>
      </c>
      <c r="C80" s="71">
        <f>7.4*2.5*0.25</f>
        <v>4.625</v>
      </c>
      <c r="D80" s="71" t="s">
        <v>21</v>
      </c>
      <c r="E80" s="72"/>
      <c r="F80" s="72"/>
      <c r="G80" s="73"/>
    </row>
    <row r="81" spans="1:7" ht="37.5" x14ac:dyDescent="0.25">
      <c r="A81" s="74">
        <f>+A80+0.01</f>
        <v>11.049999999999999</v>
      </c>
      <c r="B81" s="23" t="s">
        <v>31</v>
      </c>
      <c r="C81" s="71">
        <v>10</v>
      </c>
      <c r="D81" s="71" t="s">
        <v>38</v>
      </c>
      <c r="E81" s="72"/>
      <c r="F81" s="72"/>
      <c r="G81" s="73"/>
    </row>
    <row r="82" spans="1:7" ht="37.5" x14ac:dyDescent="0.25">
      <c r="A82" s="74">
        <f>+A81+0.01</f>
        <v>11.059999999999999</v>
      </c>
      <c r="B82" s="23" t="s">
        <v>39</v>
      </c>
      <c r="C82" s="71">
        <f>10*1.2</f>
        <v>12</v>
      </c>
      <c r="D82" s="71" t="s">
        <v>40</v>
      </c>
      <c r="E82" s="72"/>
      <c r="F82" s="72"/>
      <c r="G82" s="73"/>
    </row>
    <row r="83" spans="1:7" ht="19.5" thickBot="1" x14ac:dyDescent="0.3">
      <c r="A83" s="75"/>
      <c r="B83" s="88"/>
      <c r="C83" s="76"/>
      <c r="D83" s="76"/>
      <c r="E83" s="76"/>
      <c r="F83" s="76"/>
      <c r="G83" s="77"/>
    </row>
    <row r="84" spans="1:7" ht="57" thickBot="1" x14ac:dyDescent="0.3">
      <c r="A84" s="78">
        <v>12</v>
      </c>
      <c r="B84" s="79" t="s">
        <v>134</v>
      </c>
      <c r="C84" s="76"/>
      <c r="D84" s="76"/>
      <c r="E84" s="76"/>
      <c r="F84" s="76"/>
      <c r="G84" s="80"/>
    </row>
    <row r="85" spans="1:7" ht="18.75" x14ac:dyDescent="0.25">
      <c r="A85" s="74">
        <f>+A84+0.01</f>
        <v>12.01</v>
      </c>
      <c r="B85" s="23" t="s">
        <v>41</v>
      </c>
      <c r="C85" s="71">
        <f>8.2*2*0.6</f>
        <v>9.8399999999999981</v>
      </c>
      <c r="D85" s="71" t="s">
        <v>21</v>
      </c>
      <c r="E85" s="72"/>
      <c r="F85" s="72"/>
      <c r="G85" s="73"/>
    </row>
    <row r="86" spans="1:7" ht="18.75" x14ac:dyDescent="0.25">
      <c r="A86" s="74">
        <f t="shared" ref="A86:A88" si="7">+A85+0.01</f>
        <v>12.02</v>
      </c>
      <c r="B86" s="23" t="s">
        <v>28</v>
      </c>
      <c r="C86" s="71">
        <f>+C85*1.2</f>
        <v>11.807999999999998</v>
      </c>
      <c r="D86" s="71" t="s">
        <v>25</v>
      </c>
      <c r="E86" s="72"/>
      <c r="F86" s="72"/>
      <c r="G86" s="73"/>
    </row>
    <row r="87" spans="1:7" ht="18.75" x14ac:dyDescent="0.25">
      <c r="A87" s="74">
        <f t="shared" si="7"/>
        <v>12.03</v>
      </c>
      <c r="B87" s="23" t="s">
        <v>42</v>
      </c>
      <c r="C87" s="71">
        <f>8.2*2*0.35</f>
        <v>5.7399999999999993</v>
      </c>
      <c r="D87" s="71" t="s">
        <v>21</v>
      </c>
      <c r="E87" s="72"/>
      <c r="F87" s="72"/>
      <c r="G87" s="73"/>
    </row>
    <row r="88" spans="1:7" ht="37.5" x14ac:dyDescent="0.25">
      <c r="A88" s="74">
        <f t="shared" si="7"/>
        <v>12.04</v>
      </c>
      <c r="B88" s="23" t="s">
        <v>43</v>
      </c>
      <c r="C88" s="71">
        <f>8.2*2*0.25</f>
        <v>4.0999999999999996</v>
      </c>
      <c r="D88" s="71" t="s">
        <v>21</v>
      </c>
      <c r="E88" s="72"/>
      <c r="F88" s="72"/>
      <c r="G88" s="73"/>
    </row>
    <row r="89" spans="1:7" ht="37.5" x14ac:dyDescent="0.25">
      <c r="A89" s="74">
        <f>+A88+0.01</f>
        <v>12.049999999999999</v>
      </c>
      <c r="B89" s="23" t="s">
        <v>31</v>
      </c>
      <c r="C89" s="71">
        <v>3</v>
      </c>
      <c r="D89" s="71" t="s">
        <v>24</v>
      </c>
      <c r="E89" s="72"/>
      <c r="F89" s="72"/>
      <c r="G89" s="73"/>
    </row>
    <row r="90" spans="1:7" ht="19.5" thickBot="1" x14ac:dyDescent="0.3">
      <c r="A90" s="75"/>
      <c r="B90" s="76"/>
      <c r="C90" s="76"/>
      <c r="D90" s="76"/>
      <c r="E90" s="76"/>
      <c r="F90" s="76"/>
      <c r="G90" s="77"/>
    </row>
    <row r="91" spans="1:7" ht="57" thickBot="1" x14ac:dyDescent="0.3">
      <c r="A91" s="78">
        <v>13</v>
      </c>
      <c r="B91" s="79" t="s">
        <v>135</v>
      </c>
      <c r="C91" s="76"/>
      <c r="D91" s="76"/>
      <c r="E91" s="76"/>
      <c r="F91" s="76"/>
      <c r="G91" s="80"/>
    </row>
    <row r="92" spans="1:7" ht="18.75" x14ac:dyDescent="0.25">
      <c r="A92" s="74">
        <f>+A91+0.01</f>
        <v>13.01</v>
      </c>
      <c r="B92" s="23" t="s">
        <v>41</v>
      </c>
      <c r="C92" s="71">
        <f>8.2*2*0.6</f>
        <v>9.8399999999999981</v>
      </c>
      <c r="D92" s="71" t="s">
        <v>21</v>
      </c>
      <c r="E92" s="72"/>
      <c r="F92" s="72"/>
      <c r="G92" s="73"/>
    </row>
    <row r="93" spans="1:7" ht="18.75" x14ac:dyDescent="0.25">
      <c r="A93" s="74">
        <f t="shared" ref="A93:A95" si="8">+A92+0.01</f>
        <v>13.02</v>
      </c>
      <c r="B93" s="23" t="s">
        <v>28</v>
      </c>
      <c r="C93" s="71">
        <f>+C92*1.2</f>
        <v>11.807999999999998</v>
      </c>
      <c r="D93" s="71" t="s">
        <v>25</v>
      </c>
      <c r="E93" s="72"/>
      <c r="F93" s="72"/>
      <c r="G93" s="73"/>
    </row>
    <row r="94" spans="1:7" ht="18.75" x14ac:dyDescent="0.25">
      <c r="A94" s="74">
        <f t="shared" si="8"/>
        <v>13.03</v>
      </c>
      <c r="B94" s="23" t="s">
        <v>42</v>
      </c>
      <c r="C94" s="71">
        <f>8.2*2*0.35</f>
        <v>5.7399999999999993</v>
      </c>
      <c r="D94" s="71" t="s">
        <v>21</v>
      </c>
      <c r="E94" s="72"/>
      <c r="F94" s="72"/>
      <c r="G94" s="73"/>
    </row>
    <row r="95" spans="1:7" ht="37.5" x14ac:dyDescent="0.25">
      <c r="A95" s="74">
        <f t="shared" si="8"/>
        <v>13.04</v>
      </c>
      <c r="B95" s="23" t="s">
        <v>43</v>
      </c>
      <c r="C95" s="71">
        <f>8.2*2*0.25</f>
        <v>4.0999999999999996</v>
      </c>
      <c r="D95" s="71" t="s">
        <v>21</v>
      </c>
      <c r="E95" s="72"/>
      <c r="F95" s="72"/>
      <c r="G95" s="73"/>
    </row>
    <row r="96" spans="1:7" ht="37.5" x14ac:dyDescent="0.25">
      <c r="A96" s="74">
        <f>+A95+0.01</f>
        <v>13.049999999999999</v>
      </c>
      <c r="B96" s="23" t="s">
        <v>31</v>
      </c>
      <c r="C96" s="71">
        <v>3</v>
      </c>
      <c r="D96" s="71" t="s">
        <v>24</v>
      </c>
      <c r="E96" s="72"/>
      <c r="F96" s="72"/>
      <c r="G96" s="73"/>
    </row>
    <row r="97" spans="1:7" ht="19.5" thickBot="1" x14ac:dyDescent="0.3">
      <c r="A97" s="75"/>
      <c r="B97" s="76"/>
      <c r="C97" s="76"/>
      <c r="D97" s="76"/>
      <c r="E97" s="76"/>
      <c r="F97" s="76"/>
      <c r="G97" s="77"/>
    </row>
    <row r="98" spans="1:7" ht="57" thickBot="1" x14ac:dyDescent="0.3">
      <c r="A98" s="78">
        <v>14</v>
      </c>
      <c r="B98" s="79" t="s">
        <v>136</v>
      </c>
      <c r="C98" s="76"/>
      <c r="D98" s="76"/>
      <c r="E98" s="76"/>
      <c r="F98" s="76"/>
      <c r="G98" s="80"/>
    </row>
    <row r="99" spans="1:7" ht="18.75" x14ac:dyDescent="0.25">
      <c r="A99" s="74">
        <f>+A98+0.01</f>
        <v>14.01</v>
      </c>
      <c r="B99" s="23" t="s">
        <v>44</v>
      </c>
      <c r="C99" s="71">
        <f>7.9*2*0.6</f>
        <v>9.48</v>
      </c>
      <c r="D99" s="71" t="s">
        <v>21</v>
      </c>
      <c r="E99" s="72"/>
      <c r="F99" s="72"/>
      <c r="G99" s="73"/>
    </row>
    <row r="100" spans="1:7" ht="18.75" x14ac:dyDescent="0.25">
      <c r="A100" s="74">
        <f t="shared" ref="A100:A102" si="9">+A99+0.01</f>
        <v>14.02</v>
      </c>
      <c r="B100" s="23" t="s">
        <v>28</v>
      </c>
      <c r="C100" s="71">
        <f>+C99*1.2</f>
        <v>11.375999999999999</v>
      </c>
      <c r="D100" s="71" t="s">
        <v>25</v>
      </c>
      <c r="E100" s="72"/>
      <c r="F100" s="72"/>
      <c r="G100" s="73"/>
    </row>
    <row r="101" spans="1:7" ht="18.75" x14ac:dyDescent="0.25">
      <c r="A101" s="74">
        <f t="shared" si="9"/>
        <v>14.03</v>
      </c>
      <c r="B101" s="23" t="s">
        <v>45</v>
      </c>
      <c r="C101" s="71">
        <f>7.9*2*0.35</f>
        <v>5.53</v>
      </c>
      <c r="D101" s="71" t="s">
        <v>21</v>
      </c>
      <c r="E101" s="72"/>
      <c r="F101" s="72"/>
      <c r="G101" s="73"/>
    </row>
    <row r="102" spans="1:7" ht="37.5" x14ac:dyDescent="0.25">
      <c r="A102" s="74">
        <f t="shared" si="9"/>
        <v>14.04</v>
      </c>
      <c r="B102" s="23" t="s">
        <v>46</v>
      </c>
      <c r="C102" s="71">
        <f>7.9*2*0.25</f>
        <v>3.95</v>
      </c>
      <c r="D102" s="71" t="s">
        <v>21</v>
      </c>
      <c r="E102" s="72"/>
      <c r="F102" s="72"/>
      <c r="G102" s="73"/>
    </row>
    <row r="103" spans="1:7" ht="37.5" x14ac:dyDescent="0.25">
      <c r="A103" s="74">
        <f>+A102+0.01</f>
        <v>14.049999999999999</v>
      </c>
      <c r="B103" s="23" t="s">
        <v>31</v>
      </c>
      <c r="C103" s="71">
        <v>3</v>
      </c>
      <c r="D103" s="71" t="s">
        <v>24</v>
      </c>
      <c r="E103" s="72"/>
      <c r="F103" s="72"/>
      <c r="G103" s="73"/>
    </row>
    <row r="104" spans="1:7" ht="19.5" thickBot="1" x14ac:dyDescent="0.3">
      <c r="A104" s="75"/>
      <c r="B104" s="76"/>
      <c r="C104" s="76"/>
      <c r="D104" s="76"/>
      <c r="E104" s="76"/>
      <c r="F104" s="76"/>
      <c r="G104" s="77"/>
    </row>
    <row r="105" spans="1:7" ht="57" thickBot="1" x14ac:dyDescent="0.3">
      <c r="A105" s="78">
        <v>15</v>
      </c>
      <c r="B105" s="79" t="s">
        <v>137</v>
      </c>
      <c r="C105" s="76"/>
      <c r="D105" s="76"/>
      <c r="E105" s="76"/>
      <c r="F105" s="76"/>
      <c r="G105" s="80"/>
    </row>
    <row r="106" spans="1:7" ht="18.75" x14ac:dyDescent="0.25">
      <c r="A106" s="74">
        <f>+A105+0.01</f>
        <v>15.01</v>
      </c>
      <c r="B106" s="23" t="s">
        <v>47</v>
      </c>
      <c r="C106" s="71">
        <f>8.5*2.5*0.6</f>
        <v>12.75</v>
      </c>
      <c r="D106" s="71" t="s">
        <v>21</v>
      </c>
      <c r="E106" s="72"/>
      <c r="F106" s="72"/>
      <c r="G106" s="73"/>
    </row>
    <row r="107" spans="1:7" ht="18.75" x14ac:dyDescent="0.25">
      <c r="A107" s="74">
        <f t="shared" ref="A107:A109" si="10">+A106+0.01</f>
        <v>15.02</v>
      </c>
      <c r="B107" s="23" t="s">
        <v>28</v>
      </c>
      <c r="C107" s="71">
        <f>+C106*1.2</f>
        <v>15.299999999999999</v>
      </c>
      <c r="D107" s="71" t="s">
        <v>25</v>
      </c>
      <c r="E107" s="72"/>
      <c r="F107" s="72"/>
      <c r="G107" s="73"/>
    </row>
    <row r="108" spans="1:7" ht="18.75" x14ac:dyDescent="0.25">
      <c r="A108" s="74">
        <f t="shared" si="10"/>
        <v>15.03</v>
      </c>
      <c r="B108" s="23" t="s">
        <v>48</v>
      </c>
      <c r="C108" s="71">
        <f>8.5*2.5*0.35</f>
        <v>7.4374999999999991</v>
      </c>
      <c r="D108" s="71" t="s">
        <v>21</v>
      </c>
      <c r="E108" s="72"/>
      <c r="F108" s="72"/>
      <c r="G108" s="73"/>
    </row>
    <row r="109" spans="1:7" ht="37.5" x14ac:dyDescent="0.25">
      <c r="A109" s="74">
        <f t="shared" si="10"/>
        <v>15.04</v>
      </c>
      <c r="B109" s="23" t="s">
        <v>49</v>
      </c>
      <c r="C109" s="71">
        <f>8.5*2.5*0.25</f>
        <v>5.3125</v>
      </c>
      <c r="D109" s="71" t="s">
        <v>21</v>
      </c>
      <c r="E109" s="72"/>
      <c r="F109" s="72"/>
      <c r="G109" s="73"/>
    </row>
    <row r="110" spans="1:7" ht="37.5" x14ac:dyDescent="0.25">
      <c r="A110" s="74">
        <f>+A109+0.01</f>
        <v>15.049999999999999</v>
      </c>
      <c r="B110" s="23" t="s">
        <v>31</v>
      </c>
      <c r="C110" s="71">
        <v>3</v>
      </c>
      <c r="D110" s="71" t="s">
        <v>24</v>
      </c>
      <c r="E110" s="72"/>
      <c r="F110" s="72"/>
      <c r="G110" s="73"/>
    </row>
    <row r="111" spans="1:7" ht="19.5" thickBot="1" x14ac:dyDescent="0.3">
      <c r="A111" s="75"/>
      <c r="B111" s="76"/>
      <c r="C111" s="76"/>
      <c r="D111" s="76"/>
      <c r="E111" s="76"/>
      <c r="F111" s="76"/>
      <c r="G111" s="77"/>
    </row>
    <row r="112" spans="1:7" ht="57" thickBot="1" x14ac:dyDescent="0.3">
      <c r="A112" s="78">
        <v>16</v>
      </c>
      <c r="B112" s="79" t="s">
        <v>138</v>
      </c>
      <c r="C112" s="76"/>
      <c r="D112" s="76"/>
      <c r="E112" s="76"/>
      <c r="F112" s="76"/>
      <c r="G112" s="80"/>
    </row>
    <row r="113" spans="1:7" ht="18.75" x14ac:dyDescent="0.25">
      <c r="A113" s="74">
        <f>+A112+0.01</f>
        <v>16.010000000000002</v>
      </c>
      <c r="B113" s="23" t="s">
        <v>100</v>
      </c>
      <c r="C113" s="71">
        <f>9.7*4*0.6</f>
        <v>23.279999999999998</v>
      </c>
      <c r="D113" s="71" t="s">
        <v>21</v>
      </c>
      <c r="E113" s="72"/>
      <c r="F113" s="72"/>
      <c r="G113" s="73"/>
    </row>
    <row r="114" spans="1:7" ht="18.75" x14ac:dyDescent="0.25">
      <c r="A114" s="74">
        <f t="shared" ref="A114:A116" si="11">+A113+0.01</f>
        <v>16.020000000000003</v>
      </c>
      <c r="B114" s="23" t="s">
        <v>28</v>
      </c>
      <c r="C114" s="71">
        <f>+C113*1.2</f>
        <v>27.935999999999996</v>
      </c>
      <c r="D114" s="71" t="s">
        <v>25</v>
      </c>
      <c r="E114" s="72"/>
      <c r="F114" s="72"/>
      <c r="G114" s="73"/>
    </row>
    <row r="115" spans="1:7" ht="18.75" x14ac:dyDescent="0.25">
      <c r="A115" s="74">
        <f t="shared" si="11"/>
        <v>16.030000000000005</v>
      </c>
      <c r="B115" s="23" t="s">
        <v>101</v>
      </c>
      <c r="C115" s="71">
        <f>9.7*4*0.35</f>
        <v>13.579999999999998</v>
      </c>
      <c r="D115" s="71" t="s">
        <v>21</v>
      </c>
      <c r="E115" s="72"/>
      <c r="F115" s="72"/>
      <c r="G115" s="73"/>
    </row>
    <row r="116" spans="1:7" ht="37.5" x14ac:dyDescent="0.25">
      <c r="A116" s="74">
        <f t="shared" si="11"/>
        <v>16.040000000000006</v>
      </c>
      <c r="B116" s="23" t="s">
        <v>102</v>
      </c>
      <c r="C116" s="71">
        <f>9.7*4*0.25</f>
        <v>9.6999999999999993</v>
      </c>
      <c r="D116" s="71" t="s">
        <v>21</v>
      </c>
      <c r="E116" s="72"/>
      <c r="F116" s="72"/>
      <c r="G116" s="73"/>
    </row>
    <row r="117" spans="1:7" ht="37.5" x14ac:dyDescent="0.25">
      <c r="A117" s="74">
        <f>+A116+0.01</f>
        <v>16.050000000000008</v>
      </c>
      <c r="B117" s="23" t="s">
        <v>31</v>
      </c>
      <c r="C117" s="71">
        <v>3</v>
      </c>
      <c r="D117" s="71" t="s">
        <v>24</v>
      </c>
      <c r="E117" s="72"/>
      <c r="F117" s="72"/>
      <c r="G117" s="73"/>
    </row>
    <row r="118" spans="1:7" ht="19.5" thickBot="1" x14ac:dyDescent="0.3">
      <c r="A118" s="75"/>
      <c r="B118" s="76"/>
      <c r="C118" s="76"/>
      <c r="D118" s="76"/>
      <c r="E118" s="76"/>
      <c r="F118" s="76"/>
      <c r="G118" s="77"/>
    </row>
    <row r="119" spans="1:7" ht="57" thickBot="1" x14ac:dyDescent="0.3">
      <c r="A119" s="78">
        <v>17</v>
      </c>
      <c r="B119" s="79" t="s">
        <v>54</v>
      </c>
      <c r="C119" s="76"/>
      <c r="D119" s="76"/>
      <c r="E119" s="76"/>
      <c r="F119" s="76"/>
      <c r="G119" s="80"/>
    </row>
    <row r="120" spans="1:7" ht="18.75" x14ac:dyDescent="0.25">
      <c r="A120" s="74">
        <f>+A119+0.01</f>
        <v>17.010000000000002</v>
      </c>
      <c r="B120" s="23" t="s">
        <v>55</v>
      </c>
      <c r="C120" s="71">
        <v>29.16</v>
      </c>
      <c r="D120" s="71" t="s">
        <v>21</v>
      </c>
      <c r="E120" s="72"/>
      <c r="F120" s="72"/>
      <c r="G120" s="73"/>
    </row>
    <row r="121" spans="1:7" ht="18.75" x14ac:dyDescent="0.25">
      <c r="A121" s="74">
        <f t="shared" ref="A121:A123" si="12">+A120+0.01</f>
        <v>17.020000000000003</v>
      </c>
      <c r="B121" s="23" t="s">
        <v>28</v>
      </c>
      <c r="C121" s="71">
        <v>34.99</v>
      </c>
      <c r="D121" s="71" t="s">
        <v>25</v>
      </c>
      <c r="E121" s="72"/>
      <c r="F121" s="72"/>
      <c r="G121" s="73"/>
    </row>
    <row r="122" spans="1:7" ht="18.75" x14ac:dyDescent="0.25">
      <c r="A122" s="74">
        <f t="shared" si="12"/>
        <v>17.030000000000005</v>
      </c>
      <c r="B122" s="23" t="s">
        <v>56</v>
      </c>
      <c r="C122" s="71">
        <v>5.53</v>
      </c>
      <c r="D122" s="71" t="s">
        <v>21</v>
      </c>
      <c r="E122" s="72"/>
      <c r="F122" s="72"/>
      <c r="G122" s="73"/>
    </row>
    <row r="123" spans="1:7" ht="37.5" x14ac:dyDescent="0.25">
      <c r="A123" s="74">
        <f t="shared" si="12"/>
        <v>17.040000000000006</v>
      </c>
      <c r="B123" s="23" t="s">
        <v>57</v>
      </c>
      <c r="C123" s="71">
        <v>12.15</v>
      </c>
      <c r="D123" s="71" t="s">
        <v>21</v>
      </c>
      <c r="E123" s="72"/>
      <c r="F123" s="72"/>
      <c r="G123" s="73"/>
    </row>
    <row r="124" spans="1:7" ht="19.5" thickBot="1" x14ac:dyDescent="0.3">
      <c r="A124" s="75"/>
      <c r="B124" s="76"/>
      <c r="C124" s="76"/>
      <c r="D124" s="76"/>
      <c r="E124" s="76"/>
      <c r="F124" s="76"/>
      <c r="G124" s="77"/>
    </row>
    <row r="125" spans="1:7" ht="57" thickBot="1" x14ac:dyDescent="0.3">
      <c r="A125" s="78">
        <v>18</v>
      </c>
      <c r="B125" s="79" t="s">
        <v>58</v>
      </c>
      <c r="C125" s="76"/>
      <c r="D125" s="76"/>
      <c r="E125" s="76"/>
      <c r="F125" s="76"/>
      <c r="G125" s="80"/>
    </row>
    <row r="126" spans="1:7" ht="18.75" x14ac:dyDescent="0.25">
      <c r="A126" s="74">
        <f>+A125+0.01</f>
        <v>18.010000000000002</v>
      </c>
      <c r="B126" s="23" t="s">
        <v>59</v>
      </c>
      <c r="C126" s="71">
        <v>22.18</v>
      </c>
      <c r="D126" s="71" t="s">
        <v>21</v>
      </c>
      <c r="E126" s="72"/>
      <c r="F126" s="72"/>
      <c r="G126" s="73"/>
    </row>
    <row r="127" spans="1:7" ht="18.75" x14ac:dyDescent="0.25">
      <c r="A127" s="74">
        <f t="shared" ref="A127:A129" si="13">+A126+0.01</f>
        <v>18.020000000000003</v>
      </c>
      <c r="B127" s="23" t="s">
        <v>28</v>
      </c>
      <c r="C127" s="71">
        <v>26.62</v>
      </c>
      <c r="D127" s="71" t="s">
        <v>25</v>
      </c>
      <c r="E127" s="72"/>
      <c r="F127" s="72"/>
      <c r="G127" s="73"/>
    </row>
    <row r="128" spans="1:7" ht="18.75" x14ac:dyDescent="0.25">
      <c r="A128" s="74">
        <f t="shared" si="13"/>
        <v>18.030000000000005</v>
      </c>
      <c r="B128" s="23" t="s">
        <v>60</v>
      </c>
      <c r="C128" s="71">
        <v>12.94</v>
      </c>
      <c r="D128" s="71" t="s">
        <v>21</v>
      </c>
      <c r="E128" s="72"/>
      <c r="F128" s="72"/>
      <c r="G128" s="73"/>
    </row>
    <row r="129" spans="1:7" ht="37.5" x14ac:dyDescent="0.25">
      <c r="A129" s="74">
        <f t="shared" si="13"/>
        <v>18.040000000000006</v>
      </c>
      <c r="B129" s="23" t="s">
        <v>61</v>
      </c>
      <c r="C129" s="71">
        <v>9.24</v>
      </c>
      <c r="D129" s="71" t="s">
        <v>21</v>
      </c>
      <c r="E129" s="72"/>
      <c r="F129" s="72"/>
      <c r="G129" s="73"/>
    </row>
    <row r="130" spans="1:7" ht="19.5" thickBot="1" x14ac:dyDescent="0.3">
      <c r="A130" s="75"/>
      <c r="B130" s="76"/>
      <c r="C130" s="76"/>
      <c r="D130" s="76"/>
      <c r="E130" s="76"/>
      <c r="F130" s="76"/>
      <c r="G130" s="77"/>
    </row>
    <row r="131" spans="1:7" ht="38.25" thickBot="1" x14ac:dyDescent="0.3">
      <c r="A131" s="78">
        <v>19</v>
      </c>
      <c r="B131" s="79" t="s">
        <v>62</v>
      </c>
      <c r="C131" s="76"/>
      <c r="D131" s="76"/>
      <c r="E131" s="76"/>
      <c r="F131" s="76"/>
      <c r="G131" s="80"/>
    </row>
    <row r="132" spans="1:7" ht="18.75" x14ac:dyDescent="0.25">
      <c r="A132" s="74">
        <f>+A131+0.01</f>
        <v>19.010000000000002</v>
      </c>
      <c r="B132" s="23" t="s">
        <v>63</v>
      </c>
      <c r="C132" s="71">
        <v>37.5</v>
      </c>
      <c r="D132" s="71" t="s">
        <v>21</v>
      </c>
      <c r="E132" s="72"/>
      <c r="F132" s="72"/>
      <c r="G132" s="73"/>
    </row>
    <row r="133" spans="1:7" ht="18.75" x14ac:dyDescent="0.25">
      <c r="A133" s="74">
        <f t="shared" ref="A133:A135" si="14">+A132+0.01</f>
        <v>19.020000000000003</v>
      </c>
      <c r="B133" s="23" t="s">
        <v>28</v>
      </c>
      <c r="C133" s="71">
        <v>45</v>
      </c>
      <c r="D133" s="71" t="s">
        <v>25</v>
      </c>
      <c r="E133" s="72"/>
      <c r="F133" s="72"/>
      <c r="G133" s="73"/>
    </row>
    <row r="134" spans="1:7" ht="18.75" x14ac:dyDescent="0.25">
      <c r="A134" s="74">
        <f t="shared" si="14"/>
        <v>19.030000000000005</v>
      </c>
      <c r="B134" s="23" t="s">
        <v>64</v>
      </c>
      <c r="C134" s="71">
        <v>21.88</v>
      </c>
      <c r="D134" s="71" t="s">
        <v>21</v>
      </c>
      <c r="E134" s="72"/>
      <c r="F134" s="72"/>
      <c r="G134" s="73"/>
    </row>
    <row r="135" spans="1:7" ht="37.5" x14ac:dyDescent="0.25">
      <c r="A135" s="74">
        <f t="shared" si="14"/>
        <v>19.040000000000006</v>
      </c>
      <c r="B135" s="23" t="s">
        <v>65</v>
      </c>
      <c r="C135" s="71">
        <v>15.63</v>
      </c>
      <c r="D135" s="71" t="s">
        <v>21</v>
      </c>
      <c r="E135" s="72"/>
      <c r="F135" s="72"/>
      <c r="G135" s="73"/>
    </row>
    <row r="136" spans="1:7" ht="19.5" thickBot="1" x14ac:dyDescent="0.3">
      <c r="A136" s="75"/>
      <c r="B136" s="76"/>
      <c r="C136" s="76"/>
      <c r="D136" s="76"/>
      <c r="E136" s="76"/>
      <c r="F136" s="76"/>
      <c r="G136" s="77"/>
    </row>
    <row r="137" spans="1:7" ht="57" thickBot="1" x14ac:dyDescent="0.3">
      <c r="A137" s="78">
        <v>20</v>
      </c>
      <c r="B137" s="79" t="s">
        <v>50</v>
      </c>
      <c r="C137" s="76"/>
      <c r="D137" s="76"/>
      <c r="E137" s="76"/>
      <c r="F137" s="76"/>
      <c r="G137" s="80"/>
    </row>
    <row r="138" spans="1:7" ht="18.75" x14ac:dyDescent="0.25">
      <c r="A138" s="74">
        <f>+A137+0.01</f>
        <v>20.010000000000002</v>
      </c>
      <c r="B138" s="23" t="s">
        <v>51</v>
      </c>
      <c r="C138" s="71">
        <v>6.03</v>
      </c>
      <c r="D138" s="71" t="s">
        <v>21</v>
      </c>
      <c r="E138" s="72"/>
      <c r="F138" s="72"/>
      <c r="G138" s="73"/>
    </row>
    <row r="139" spans="1:7" ht="18.75" x14ac:dyDescent="0.25">
      <c r="A139" s="74">
        <f t="shared" ref="A139:A141" si="15">+A138+0.01</f>
        <v>20.020000000000003</v>
      </c>
      <c r="B139" s="23" t="s">
        <v>28</v>
      </c>
      <c r="C139" s="71">
        <v>7.24</v>
      </c>
      <c r="D139" s="71" t="s">
        <v>25</v>
      </c>
      <c r="E139" s="72"/>
      <c r="F139" s="72"/>
      <c r="G139" s="73"/>
    </row>
    <row r="140" spans="1:7" ht="18.75" x14ac:dyDescent="0.25">
      <c r="A140" s="74">
        <f t="shared" si="15"/>
        <v>20.030000000000005</v>
      </c>
      <c r="B140" s="23" t="s">
        <v>52</v>
      </c>
      <c r="C140" s="71">
        <v>3.52</v>
      </c>
      <c r="D140" s="71" t="s">
        <v>21</v>
      </c>
      <c r="E140" s="72"/>
      <c r="F140" s="72"/>
      <c r="G140" s="73"/>
    </row>
    <row r="141" spans="1:7" ht="37.5" x14ac:dyDescent="0.25">
      <c r="A141" s="74">
        <f t="shared" si="15"/>
        <v>20.040000000000006</v>
      </c>
      <c r="B141" s="23" t="s">
        <v>53</v>
      </c>
      <c r="C141" s="71">
        <v>2.5099999999999998</v>
      </c>
      <c r="D141" s="71" t="s">
        <v>21</v>
      </c>
      <c r="E141" s="72"/>
      <c r="F141" s="72"/>
      <c r="G141" s="73"/>
    </row>
    <row r="142" spans="1:7" ht="37.5" x14ac:dyDescent="0.25">
      <c r="A142" s="74">
        <f>+A141+0.01</f>
        <v>20.050000000000008</v>
      </c>
      <c r="B142" s="23" t="s">
        <v>31</v>
      </c>
      <c r="C142" s="71">
        <v>3</v>
      </c>
      <c r="D142" s="71" t="s">
        <v>24</v>
      </c>
      <c r="E142" s="72"/>
      <c r="F142" s="72"/>
      <c r="G142" s="73"/>
    </row>
    <row r="143" spans="1:7" ht="19.5" thickBot="1" x14ac:dyDescent="0.3">
      <c r="A143" s="75"/>
      <c r="B143" s="76"/>
      <c r="C143" s="76"/>
      <c r="D143" s="76"/>
      <c r="E143" s="76"/>
      <c r="F143" s="76"/>
      <c r="G143" s="77"/>
    </row>
    <row r="144" spans="1:7" ht="57" thickBot="1" x14ac:dyDescent="0.3">
      <c r="A144" s="78">
        <v>21</v>
      </c>
      <c r="B144" s="79" t="s">
        <v>103</v>
      </c>
      <c r="C144" s="76"/>
      <c r="D144" s="76"/>
      <c r="E144" s="76"/>
      <c r="F144" s="76"/>
      <c r="G144" s="80"/>
    </row>
    <row r="145" spans="1:7" ht="18.75" x14ac:dyDescent="0.25">
      <c r="A145" s="74">
        <f>+A144+0.01</f>
        <v>21.01</v>
      </c>
      <c r="B145" s="23" t="s">
        <v>104</v>
      </c>
      <c r="C145" s="71">
        <f>11*2*0.6</f>
        <v>13.2</v>
      </c>
      <c r="D145" s="71" t="s">
        <v>21</v>
      </c>
      <c r="E145" s="72"/>
      <c r="F145" s="72"/>
      <c r="G145" s="73"/>
    </row>
    <row r="146" spans="1:7" ht="18.75" x14ac:dyDescent="0.25">
      <c r="A146" s="74">
        <f t="shared" ref="A146:A148" si="16">+A145+0.01</f>
        <v>21.020000000000003</v>
      </c>
      <c r="B146" s="23" t="s">
        <v>28</v>
      </c>
      <c r="C146" s="71">
        <f>+C145*1.2</f>
        <v>15.839999999999998</v>
      </c>
      <c r="D146" s="71" t="s">
        <v>25</v>
      </c>
      <c r="E146" s="72"/>
      <c r="F146" s="72"/>
      <c r="G146" s="73"/>
    </row>
    <row r="147" spans="1:7" ht="18.75" x14ac:dyDescent="0.25">
      <c r="A147" s="74">
        <f t="shared" si="16"/>
        <v>21.030000000000005</v>
      </c>
      <c r="B147" s="23" t="s">
        <v>105</v>
      </c>
      <c r="C147" s="71">
        <f>11*2*0.35</f>
        <v>7.6999999999999993</v>
      </c>
      <c r="D147" s="71" t="s">
        <v>21</v>
      </c>
      <c r="E147" s="72"/>
      <c r="F147" s="72"/>
      <c r="G147" s="73"/>
    </row>
    <row r="148" spans="1:7" ht="37.5" x14ac:dyDescent="0.25">
      <c r="A148" s="74">
        <f t="shared" si="16"/>
        <v>21.040000000000006</v>
      </c>
      <c r="B148" s="23" t="s">
        <v>106</v>
      </c>
      <c r="C148" s="71">
        <f>11*2*0.25</f>
        <v>5.5</v>
      </c>
      <c r="D148" s="71" t="s">
        <v>21</v>
      </c>
      <c r="E148" s="72"/>
      <c r="F148" s="72"/>
      <c r="G148" s="73"/>
    </row>
    <row r="149" spans="1:7" ht="37.5" x14ac:dyDescent="0.25">
      <c r="A149" s="74">
        <f>+A148+0.01</f>
        <v>21.050000000000008</v>
      </c>
      <c r="B149" s="23" t="s">
        <v>31</v>
      </c>
      <c r="C149" s="71">
        <v>5</v>
      </c>
      <c r="D149" s="71" t="s">
        <v>24</v>
      </c>
      <c r="E149" s="72"/>
      <c r="F149" s="72"/>
      <c r="G149" s="73"/>
    </row>
    <row r="150" spans="1:7" ht="19.5" thickBot="1" x14ac:dyDescent="0.3">
      <c r="A150" s="75"/>
      <c r="B150" s="76"/>
      <c r="C150" s="76"/>
      <c r="D150" s="76"/>
      <c r="E150" s="76"/>
      <c r="F150" s="76"/>
      <c r="G150" s="77"/>
    </row>
    <row r="151" spans="1:7" ht="19.5" thickBot="1" x14ac:dyDescent="0.35">
      <c r="A151" s="21" t="s">
        <v>23</v>
      </c>
      <c r="B151" s="22" t="s">
        <v>70</v>
      </c>
      <c r="C151" s="83"/>
      <c r="D151" s="83"/>
      <c r="E151" s="83"/>
      <c r="F151" s="83"/>
      <c r="G151" s="73"/>
    </row>
    <row r="152" spans="1:7" ht="18.75" x14ac:dyDescent="0.25">
      <c r="A152" s="14"/>
      <c r="B152" s="15" t="s">
        <v>71</v>
      </c>
      <c r="C152" s="16">
        <v>1</v>
      </c>
      <c r="D152" s="16" t="s">
        <v>72</v>
      </c>
      <c r="E152" s="17"/>
      <c r="F152" s="17"/>
      <c r="G152" s="13"/>
    </row>
    <row r="153" spans="1:7" ht="18.75" x14ac:dyDescent="0.3">
      <c r="A153" s="24"/>
      <c r="B153" s="25"/>
      <c r="C153" s="12"/>
      <c r="D153" s="12"/>
      <c r="E153" s="12"/>
      <c r="F153" s="12"/>
      <c r="G153" s="18"/>
    </row>
    <row r="154" spans="1:7" ht="19.5" thickBot="1" x14ac:dyDescent="0.35">
      <c r="A154" s="24"/>
      <c r="B154" s="25"/>
      <c r="C154" s="12"/>
      <c r="D154" s="12"/>
      <c r="E154" s="12"/>
      <c r="F154" s="12"/>
      <c r="G154" s="13"/>
    </row>
    <row r="155" spans="1:7" ht="19.5" thickBot="1" x14ac:dyDescent="0.3">
      <c r="A155" s="101" t="s">
        <v>73</v>
      </c>
      <c r="B155" s="102"/>
      <c r="C155" s="102"/>
      <c r="D155" s="102"/>
      <c r="E155" s="102"/>
      <c r="F155" s="103"/>
      <c r="G155" s="26"/>
    </row>
    <row r="156" spans="1:7" ht="19.5" x14ac:dyDescent="0.25">
      <c r="A156" s="27"/>
      <c r="B156" s="28"/>
      <c r="C156" s="29"/>
      <c r="D156" s="30"/>
      <c r="E156" s="31"/>
      <c r="F156" s="31"/>
      <c r="G156" s="32"/>
    </row>
    <row r="157" spans="1:7" ht="18.75" x14ac:dyDescent="0.25">
      <c r="A157" s="33"/>
      <c r="B157" s="34" t="s">
        <v>7</v>
      </c>
      <c r="C157" s="35"/>
      <c r="D157" s="36"/>
      <c r="E157" s="37"/>
      <c r="F157" s="38"/>
      <c r="G157" s="39"/>
    </row>
    <row r="158" spans="1:7" ht="18.75" x14ac:dyDescent="0.25">
      <c r="A158" s="40" t="s">
        <v>8</v>
      </c>
      <c r="B158" s="41" t="s">
        <v>74</v>
      </c>
      <c r="C158" s="35"/>
      <c r="D158" s="42">
        <v>0.04</v>
      </c>
      <c r="E158" s="37"/>
      <c r="F158" s="38"/>
      <c r="G158" s="39"/>
    </row>
    <row r="159" spans="1:7" ht="18.75" x14ac:dyDescent="0.25">
      <c r="A159" s="40" t="s">
        <v>9</v>
      </c>
      <c r="B159" s="41" t="s">
        <v>75</v>
      </c>
      <c r="C159" s="35"/>
      <c r="D159" s="42">
        <v>0.03</v>
      </c>
      <c r="E159" s="37"/>
      <c r="F159" s="38"/>
      <c r="G159" s="39"/>
    </row>
    <row r="160" spans="1:7" ht="18.75" x14ac:dyDescent="0.25">
      <c r="A160" s="40" t="s">
        <v>10</v>
      </c>
      <c r="B160" s="41" t="s">
        <v>76</v>
      </c>
      <c r="C160" s="35"/>
      <c r="D160" s="42">
        <v>2.5000000000000001E-2</v>
      </c>
      <c r="E160" s="37"/>
      <c r="F160" s="38"/>
      <c r="G160" s="39"/>
    </row>
    <row r="161" spans="1:7" ht="18.75" x14ac:dyDescent="0.25">
      <c r="A161" s="40" t="s">
        <v>11</v>
      </c>
      <c r="B161" s="41" t="s">
        <v>77</v>
      </c>
      <c r="C161" s="35"/>
      <c r="D161" s="42">
        <v>0.1</v>
      </c>
      <c r="E161" s="37"/>
      <c r="F161" s="38"/>
      <c r="G161" s="39"/>
    </row>
    <row r="162" spans="1:7" ht="18.75" x14ac:dyDescent="0.25">
      <c r="A162" s="40" t="s">
        <v>12</v>
      </c>
      <c r="B162" s="41" t="s">
        <v>78</v>
      </c>
      <c r="C162" s="35"/>
      <c r="D162" s="42">
        <v>0.04</v>
      </c>
      <c r="E162" s="37"/>
      <c r="F162" s="38"/>
      <c r="G162" s="39"/>
    </row>
    <row r="163" spans="1:7" ht="18.75" x14ac:dyDescent="0.25">
      <c r="A163" s="40" t="s">
        <v>13</v>
      </c>
      <c r="B163" s="41" t="s">
        <v>79</v>
      </c>
      <c r="C163" s="35"/>
      <c r="D163" s="42">
        <v>0.01</v>
      </c>
      <c r="E163" s="37"/>
      <c r="F163" s="38"/>
      <c r="G163" s="39"/>
    </row>
    <row r="164" spans="1:7" ht="18.75" x14ac:dyDescent="0.25">
      <c r="A164" s="40" t="s">
        <v>14</v>
      </c>
      <c r="B164" s="41" t="s">
        <v>80</v>
      </c>
      <c r="C164" s="35"/>
      <c r="D164" s="42">
        <v>1E-3</v>
      </c>
      <c r="E164" s="37"/>
      <c r="F164" s="38"/>
      <c r="G164" s="39"/>
    </row>
    <row r="165" spans="1:7" ht="18.75" x14ac:dyDescent="0.25">
      <c r="A165" s="40" t="s">
        <v>15</v>
      </c>
      <c r="B165" s="41" t="s">
        <v>18</v>
      </c>
      <c r="C165" s="35"/>
      <c r="D165" s="42">
        <v>0.05</v>
      </c>
      <c r="E165" s="37"/>
      <c r="F165" s="38"/>
      <c r="G165" s="39"/>
    </row>
    <row r="166" spans="1:7" ht="18.75" x14ac:dyDescent="0.25">
      <c r="A166" s="40" t="s">
        <v>16</v>
      </c>
      <c r="B166" s="41" t="s">
        <v>81</v>
      </c>
      <c r="C166" s="35"/>
      <c r="D166" s="42">
        <v>0.18</v>
      </c>
      <c r="E166" s="37"/>
      <c r="F166" s="38"/>
      <c r="G166" s="39"/>
    </row>
    <row r="167" spans="1:7" ht="18.75" x14ac:dyDescent="0.25">
      <c r="A167" s="40"/>
      <c r="B167" s="41"/>
      <c r="C167" s="43" t="s">
        <v>17</v>
      </c>
      <c r="D167" s="41"/>
      <c r="E167" s="44"/>
      <c r="F167" s="41"/>
      <c r="G167" s="13"/>
    </row>
    <row r="168" spans="1:7" ht="19.5" x14ac:dyDescent="0.25">
      <c r="A168" s="45"/>
      <c r="B168" s="46"/>
      <c r="C168" s="47"/>
      <c r="D168" s="30"/>
      <c r="E168" s="48"/>
      <c r="F168" s="48"/>
      <c r="G168" s="49"/>
    </row>
    <row r="169" spans="1:7" ht="25.5" customHeight="1" x14ac:dyDescent="0.25">
      <c r="A169" s="104" t="s">
        <v>82</v>
      </c>
      <c r="B169" s="105"/>
      <c r="C169" s="105"/>
      <c r="D169" s="105"/>
      <c r="E169" s="105"/>
      <c r="F169" s="106"/>
      <c r="G169" s="89"/>
    </row>
    <row r="170" spans="1:7" ht="18.75" x14ac:dyDescent="0.25">
      <c r="A170" s="45"/>
      <c r="B170" s="34"/>
      <c r="C170" s="50"/>
      <c r="D170" s="43"/>
      <c r="E170" s="51"/>
      <c r="F170" s="51"/>
      <c r="G170" s="52"/>
    </row>
    <row r="171" spans="1:7" ht="18.75" x14ac:dyDescent="0.3">
      <c r="A171" s="53"/>
      <c r="B171" s="54"/>
      <c r="C171" s="55"/>
      <c r="D171" s="55"/>
      <c r="E171" s="56"/>
      <c r="F171" s="56"/>
      <c r="G171" s="57"/>
    </row>
    <row r="172" spans="1:7" ht="18.75" x14ac:dyDescent="0.3">
      <c r="A172" s="58"/>
      <c r="B172" s="59" t="s">
        <v>83</v>
      </c>
      <c r="C172" s="59"/>
      <c r="D172" s="59"/>
      <c r="E172" s="59" t="s">
        <v>84</v>
      </c>
      <c r="F172" s="59"/>
      <c r="G172" s="60"/>
    </row>
    <row r="173" spans="1:7" ht="18.75" x14ac:dyDescent="0.3">
      <c r="A173" s="58"/>
      <c r="B173" s="59"/>
      <c r="C173" s="59"/>
      <c r="D173" s="59"/>
      <c r="E173" s="59"/>
      <c r="F173" s="59"/>
      <c r="G173" s="60"/>
    </row>
    <row r="174" spans="1:7" ht="18.75" x14ac:dyDescent="0.3">
      <c r="A174" s="58"/>
      <c r="B174" s="59"/>
      <c r="C174" s="59"/>
      <c r="D174" s="59"/>
      <c r="E174" s="59"/>
      <c r="F174" s="59"/>
      <c r="G174" s="60"/>
    </row>
    <row r="175" spans="1:7" ht="18.75" x14ac:dyDescent="0.3">
      <c r="A175" s="58"/>
      <c r="B175" s="61"/>
      <c r="C175" s="62"/>
      <c r="D175" s="61"/>
      <c r="E175" s="61"/>
      <c r="F175" s="61"/>
      <c r="G175" s="63"/>
    </row>
    <row r="176" spans="1:7" ht="18.75" x14ac:dyDescent="0.3">
      <c r="A176" s="58"/>
      <c r="B176" s="59"/>
      <c r="C176" s="62"/>
      <c r="D176" s="62"/>
      <c r="E176" s="62"/>
      <c r="F176" s="62"/>
      <c r="G176" s="64"/>
    </row>
    <row r="177" spans="1:7" ht="18.75" x14ac:dyDescent="0.3">
      <c r="A177" s="58"/>
      <c r="B177" s="65" t="s">
        <v>139</v>
      </c>
      <c r="C177" s="65"/>
      <c r="D177" s="90" t="s">
        <v>85</v>
      </c>
      <c r="E177" s="91"/>
      <c r="F177" s="91"/>
      <c r="G177" s="66"/>
    </row>
    <row r="178" spans="1:7" ht="18.75" x14ac:dyDescent="0.3">
      <c r="A178" s="58"/>
      <c r="B178" s="59" t="s">
        <v>86</v>
      </c>
      <c r="C178" s="59" t="s">
        <v>87</v>
      </c>
      <c r="D178" s="59" t="s">
        <v>88</v>
      </c>
      <c r="E178" s="59"/>
      <c r="F178" s="59"/>
      <c r="G178" s="60"/>
    </row>
    <row r="179" spans="1:7" ht="18.75" x14ac:dyDescent="0.3">
      <c r="A179" s="24"/>
      <c r="B179" s="25"/>
      <c r="C179" s="12"/>
      <c r="D179" s="12"/>
      <c r="E179" s="12"/>
      <c r="F179" s="12"/>
      <c r="G179" s="67"/>
    </row>
    <row r="180" spans="1:7" ht="18.75" x14ac:dyDescent="0.3">
      <c r="A180" s="24"/>
      <c r="B180" s="92" t="s">
        <v>89</v>
      </c>
      <c r="C180" s="92"/>
      <c r="D180" s="92"/>
      <c r="E180" s="92"/>
      <c r="F180" s="92"/>
      <c r="G180" s="93"/>
    </row>
    <row r="181" spans="1:7" ht="18.75" x14ac:dyDescent="0.3">
      <c r="A181" s="24"/>
      <c r="B181" s="25"/>
      <c r="C181" s="12"/>
      <c r="D181" s="12"/>
      <c r="E181" s="12"/>
      <c r="F181" s="12"/>
      <c r="G181" s="67"/>
    </row>
    <row r="182" spans="1:7" ht="18.75" x14ac:dyDescent="0.3">
      <c r="A182" s="24"/>
      <c r="B182" s="25"/>
      <c r="C182" s="12"/>
      <c r="D182" s="12"/>
      <c r="E182" s="12"/>
      <c r="F182" s="12"/>
      <c r="G182" s="67"/>
    </row>
    <row r="183" spans="1:7" ht="18.75" x14ac:dyDescent="0.3">
      <c r="A183" s="24"/>
      <c r="B183" s="25"/>
      <c r="C183" s="12"/>
      <c r="D183" s="12"/>
      <c r="E183" s="12"/>
      <c r="F183" s="12"/>
      <c r="G183" s="67"/>
    </row>
    <row r="184" spans="1:7" ht="18.75" x14ac:dyDescent="0.3">
      <c r="A184" s="24"/>
      <c r="B184" s="25"/>
      <c r="C184" s="12"/>
      <c r="D184" s="12"/>
      <c r="E184" s="59"/>
      <c r="F184" s="59"/>
      <c r="G184" s="60"/>
    </row>
    <row r="185" spans="1:7" ht="18.75" x14ac:dyDescent="0.3">
      <c r="A185" s="24"/>
      <c r="B185" s="91" t="s">
        <v>140</v>
      </c>
      <c r="C185" s="91"/>
      <c r="D185" s="91"/>
      <c r="E185" s="91"/>
      <c r="F185" s="91"/>
      <c r="G185" s="94"/>
    </row>
    <row r="186" spans="1:7" ht="19.5" thickBot="1" x14ac:dyDescent="0.35">
      <c r="A186" s="68"/>
      <c r="B186" s="95" t="s">
        <v>90</v>
      </c>
      <c r="C186" s="95"/>
      <c r="D186" s="95"/>
      <c r="E186" s="95"/>
      <c r="F186" s="95"/>
      <c r="G186" s="96"/>
    </row>
  </sheetData>
  <mergeCells count="11">
    <mergeCell ref="D177:F177"/>
    <mergeCell ref="B180:G180"/>
    <mergeCell ref="B185:G185"/>
    <mergeCell ref="B186:G186"/>
    <mergeCell ref="A2:G2"/>
    <mergeCell ref="A3:G3"/>
    <mergeCell ref="A6:G6"/>
    <mergeCell ref="A7:G7"/>
    <mergeCell ref="A155:F155"/>
    <mergeCell ref="A169:F169"/>
    <mergeCell ref="E4:G4"/>
  </mergeCells>
  <pageMargins left="0.70866141732283472" right="0.70866141732283472" top="0.74803149606299213" bottom="0.74803149606299213" header="0.31496062992125984" footer="0.31496062992125984"/>
  <pageSetup scale="50" fitToHeight="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LOS GUARICANOS 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Compras</cp:lastModifiedBy>
  <cp:lastPrinted>2021-03-24T13:55:02Z</cp:lastPrinted>
  <dcterms:created xsi:type="dcterms:W3CDTF">2017-12-28T17:07:55Z</dcterms:created>
  <dcterms:modified xsi:type="dcterms:W3CDTF">2021-04-15T14:25:33Z</dcterms:modified>
</cp:coreProperties>
</file>