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20730" windowHeight="11760"/>
  </bookViews>
  <sheets>
    <sheet name="LM BARRIO NUEVO II" sheetId="6" r:id="rId1"/>
    <sheet name="Hoja1" sheetId="7" r:id="rId2"/>
  </sheets>
  <externalReferences>
    <externalReference r:id="rId3"/>
  </externalReferences>
  <definedNames>
    <definedName name="_xlnm._FilterDatabase" localSheetId="0" hidden="1">'LM BARRIO NUEVO II'!$B$10:$H$83</definedName>
    <definedName name="_xlnm.Print_Area" localSheetId="0">'LM BARRIO NUEVO II'!$B$1:$H$109</definedName>
    <definedName name="_xlnm.Print_Titles" localSheetId="0">'LM BARRIO NUEVO II'!$10:$10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6"/>
  <c r="D77" l="1"/>
  <c r="D76"/>
  <c r="D74"/>
  <c r="D75" s="1"/>
  <c r="B73"/>
  <c r="B75" s="1"/>
  <c r="B76" s="1"/>
  <c r="B77" s="1"/>
  <c r="D69"/>
  <c r="D67"/>
  <c r="D66"/>
  <c r="D68" s="1"/>
  <c r="D63"/>
  <c r="D62"/>
  <c r="A62"/>
  <c r="A61"/>
  <c r="D60"/>
  <c r="A60"/>
  <c r="B59"/>
  <c r="B60" s="1"/>
  <c r="D38"/>
  <c r="B39"/>
  <c r="B40" s="1"/>
  <c r="B41" s="1"/>
  <c r="D39"/>
  <c r="D41"/>
  <c r="B80"/>
  <c r="B74" l="1"/>
  <c r="B61"/>
  <c r="B62" s="1"/>
  <c r="B63" s="1"/>
  <c r="B66" s="1"/>
  <c r="B67" s="1"/>
  <c r="B68" s="1"/>
  <c r="B69" s="1"/>
  <c r="D61"/>
  <c r="D40"/>
  <c r="B86"/>
  <c r="B12" l="1"/>
  <c r="B13" s="1"/>
  <c r="D52" l="1"/>
  <c r="D54" s="1"/>
  <c r="D53"/>
  <c r="D55"/>
  <c r="D27"/>
  <c r="D24"/>
  <c r="D48" l="1"/>
  <c r="D32"/>
  <c r="D33" s="1"/>
  <c r="D25"/>
  <c r="D26"/>
  <c r="D21" l="1"/>
  <c r="D20"/>
  <c r="B45" l="1"/>
  <c r="B31"/>
  <c r="B17"/>
  <c r="D49" l="1"/>
  <c r="D46"/>
  <c r="D47" s="1"/>
  <c r="B46"/>
  <c r="B47" s="1"/>
  <c r="B48" s="1"/>
  <c r="B49" s="1"/>
  <c r="B52" s="1"/>
  <c r="B53" s="1"/>
  <c r="B54" s="1"/>
  <c r="B55" s="1"/>
  <c r="D35" l="1"/>
  <c r="D34"/>
  <c r="B33"/>
  <c r="B34" s="1"/>
  <c r="B35" s="1"/>
  <c r="B32"/>
  <c r="D18" l="1"/>
  <c r="D19" s="1"/>
  <c r="B87"/>
  <c r="B88" s="1"/>
  <c r="B89" s="1"/>
  <c r="B90" s="1"/>
  <c r="B91" s="1"/>
  <c r="B92" s="1"/>
  <c r="B93" s="1"/>
  <c r="B94" s="1"/>
  <c r="B19"/>
  <c r="B20" s="1"/>
  <c r="B21" s="1"/>
  <c r="B24" s="1"/>
  <c r="B25" s="1"/>
  <c r="B26" s="1"/>
  <c r="B27" s="1"/>
  <c r="B18" l="1"/>
  <c r="H83" l="1"/>
  <c r="J83"/>
  <c r="H95" l="1"/>
  <c r="H97" s="1"/>
</calcChain>
</file>

<file path=xl/sharedStrings.xml><?xml version="1.0" encoding="utf-8"?>
<sst xmlns="http://schemas.openxmlformats.org/spreadsheetml/2006/main" count="142" uniqueCount="71">
  <si>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</si>
  <si>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</si>
  <si>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</si>
  <si>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</si>
  <si>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</si>
  <si>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</si>
  <si>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</si>
  <si>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</si>
  <si>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 xml:space="preserve">LIMPIEZA FINAL </t>
  </si>
  <si>
    <t xml:space="preserve">Limpieza Continua y Final </t>
  </si>
  <si>
    <t>GASTOS INDIRECTOS</t>
  </si>
  <si>
    <t>M2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</si>
  <si>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</si>
  <si>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</si>
  <si>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</si>
  <si>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</si>
  <si>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</si>
  <si>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</si>
  <si>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</si>
  <si>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</si>
  <si>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</si>
  <si>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</si>
  <si>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</si>
  <si>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</si>
  <si>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</si>
  <si>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</si>
  <si>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</si>
  <si>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</si>
  <si>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</si>
  <si>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</si>
  <si>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 xml:space="preserve">CONSTRUCCIÓN DE ACERAS </t>
  </si>
  <si>
    <t>Bote de Material Inservible producto de la Excavación e=20%</t>
  </si>
  <si>
    <t>M3</t>
  </si>
  <si>
    <t xml:space="preserve">Replanteo de Conténes </t>
  </si>
  <si>
    <t>P.A.</t>
  </si>
  <si>
    <t>A</t>
  </si>
  <si>
    <t>B</t>
  </si>
  <si>
    <t>Contén Pulido h=0.30m - Hormigón 210kg/cm2 b=0.50 h=0.30m - sección 0.105M2</t>
  </si>
  <si>
    <t>Relleno de Material Clasificado (Caliche) debajo de Acera, Regado, Nivelado y Compactado e=0.20mts</t>
  </si>
  <si>
    <t>PRELIMINARES</t>
  </si>
  <si>
    <t>Colocacion de letrero</t>
  </si>
  <si>
    <t>UND</t>
  </si>
  <si>
    <t>LOS CASABEZ</t>
  </si>
  <si>
    <t xml:space="preserve">CALLE 3RA / CALLE JAMAICA </t>
  </si>
  <si>
    <t>Excavación de Conténes a mano (490.40x0.50x0.20)mts</t>
  </si>
  <si>
    <t>Telford para Conténes (490.40x0.50x0.20)mts</t>
  </si>
  <si>
    <t>CALLE 4TA</t>
  </si>
  <si>
    <t>Excavación de Conténes a mano (460.00x0.50x0.20)mts</t>
  </si>
  <si>
    <t>Telford para Conténes (460.00x0.50x0.20)mts</t>
  </si>
  <si>
    <t>CALLE 1RA</t>
  </si>
  <si>
    <t>Excavación de Conténes a mano (1083.00x0.50x0.20)mts</t>
  </si>
  <si>
    <t>Telford para Conténes (1083.00x0.50x0.20)mts</t>
  </si>
  <si>
    <t>CALLE 3RA, 4TA, 1RA, JOSE FCO PEÑA, SANTA PARA DIOS, JUNTA DE VECINOS 27 DE FEBRERO, BARRIO SEGUNDO, JACAGUA</t>
  </si>
  <si>
    <t>CALLE JOSÉ FRANCISCO PEÑA GÓMEZ</t>
  </si>
  <si>
    <t>Excavación de Conténes a mano (265.20x0.50x0.20)mts</t>
  </si>
  <si>
    <t>Telford para Conténes (265.20x0.50x0.20)mts</t>
  </si>
  <si>
    <t xml:space="preserve">CALLE SANTA PARA DIOS </t>
  </si>
  <si>
    <t>Excavación de Conténes a mano (243.00x0.50x0.20)mts</t>
  </si>
  <si>
    <t>Telford para Conténes (243.00x0.50x0.20)mts</t>
  </si>
  <si>
    <t>Excavación a mano (490.00x1.00x0.10)mts</t>
  </si>
  <si>
    <t>Acera en Hormigón Violinada e=0.10m ; Hormigón 210kg/cm2;  (1.00x490.40)mts</t>
  </si>
  <si>
    <t>Excavación a mano (460.00x0.30x0.10)mts</t>
  </si>
  <si>
    <t>Acera en Hormigón Violinada e=0.10m ; Hormigón 210kg/cm2;  (0.35x460.00)mts</t>
  </si>
  <si>
    <t>Excavación a mano (1083.00x0.30x0.10)mts</t>
  </si>
  <si>
    <t>Acera en Hormigón Violinada e=0.10m ; Hormigón 210kg/cm2;  (0.30x1083.00)mts</t>
  </si>
  <si>
    <t>Excavación a mano (265.20x0.30x0.10)mts</t>
  </si>
  <si>
    <t>Acera en Hormigón Violinada e=0.10m ; Hormigón 210kg/cm2;  (0.30x265.20)mts</t>
  </si>
  <si>
    <t>Brigada topográfica</t>
  </si>
  <si>
    <t>DIA</t>
  </si>
  <si>
    <t>CONSTRUCCIÓN DE ACERAS Y CONTENES</t>
  </si>
  <si>
    <t>PRESUPUESTO No. 49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</si>
</sst>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</numFmts>
  <fonts count="16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" fontId="8" fillId="0" borderId="7" xfId="0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9" fillId="0" borderId="13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right" vertical="center" wrapText="1"/>
    </xf>
    <xf numFmtId="0" fontId="14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4" fillId="0" borderId="6" xfId="0" applyFont="1" applyBorder="1"/>
    <xf numFmtId="0" fontId="14" fillId="0" borderId="0" xfId="0" applyFont="1" applyBorder="1" applyAlignment="1">
      <alignment vertical="center"/>
    </xf>
    <xf numFmtId="0" fontId="14" fillId="0" borderId="0" xfId="0" applyFont="1" applyBorder="1"/>
    <xf numFmtId="4" fontId="6" fillId="0" borderId="14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8" fillId="0" borderId="6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10" fontId="5" fillId="0" borderId="17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0" fontId="5" fillId="0" borderId="5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4" fillId="0" borderId="21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vertical="center"/>
    </xf>
    <xf numFmtId="4" fontId="6" fillId="0" borderId="24" xfId="0" applyNumberFormat="1" applyFont="1" applyBorder="1"/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69" fontId="13" fillId="3" borderId="3" xfId="0" applyNumberFormat="1" applyFont="1" applyFill="1" applyBorder="1" applyAlignment="1">
      <alignment horizontal="right" vertical="center"/>
    </xf>
    <xf numFmtId="167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165" fontId="6" fillId="0" borderId="29" xfId="5" applyFont="1" applyFill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right" vertical="center"/>
    </xf>
    <xf numFmtId="4" fontId="14" fillId="0" borderId="30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vertical="center" wrapText="1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34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2" fontId="14" fillId="0" borderId="0" xfId="0" applyNumberFormat="1" applyFont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4" fontId="14" fillId="0" borderId="0" xfId="0" applyNumberFormat="1" applyFont="1"/>
    <xf numFmtId="4" fontId="2" fillId="0" borderId="0" xfId="0" applyNumberFormat="1" applyFont="1"/>
    <xf numFmtId="0" fontId="14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right" vertical="top"/>
    </xf>
    <xf numFmtId="0" fontId="6" fillId="2" borderId="0" xfId="1" applyFont="1" applyFill="1" applyBorder="1" applyAlignment="1">
      <alignment horizontal="right" vertical="top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235324</xdr:rowOff>
    </xdr:from>
    <xdr:to>
      <xdr:col>6</xdr:col>
      <xdr:colOff>148975</xdr:colOff>
      <xdr:row>0</xdr:row>
      <xdr:rowOff>1311087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089" y="235324"/>
          <a:ext cx="6861298" cy="1075763"/>
        </a:xfrm>
        <a:prstGeom prst="rect">
          <a:avLst/>
        </a:prstGeom>
      </xdr:spPr>
    </xdr:pic>
    <xdr:clientData/>
  </xdr:twoCellAnchor>
  <xdr:twoCellAnchor>
    <xdr:from>
      <xdr:col>6</xdr:col>
      <xdr:colOff>459441</xdr:colOff>
      <xdr:row>0</xdr:row>
      <xdr:rowOff>806823</xdr:rowOff>
    </xdr:from>
    <xdr:to>
      <xdr:col>7</xdr:col>
      <xdr:colOff>1176909</xdr:colOff>
      <xdr:row>2</xdr:row>
      <xdr:rowOff>66435</xdr:rowOff>
    </xdr:to>
    <xdr:sp macro="" textlink="">
      <xdr:nvSpPr>
        <xdr:cNvPr id="3" name="Rectángulo redondeado 2"/>
        <xdr:cNvSpPr/>
      </xdr:nvSpPr>
      <xdr:spPr>
        <a:xfrm>
          <a:off x="8101853" y="806823"/>
          <a:ext cx="1894085" cy="88446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LOTE 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UDIO%20Y%20PROYECTO/Dropbox/Presupuesto/Analisis%20de%20Costos/base%20de%20an&#225;lisis%20de%20costos%20asd-AGOSTO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LISIS DE COSTOS"/>
      <sheetName val="MATERIALES E INSUMOS"/>
      <sheetName val="MANO DE OBRA"/>
      <sheetName val="EQUIPOS Y MOV TIERRAS"/>
      <sheetName val="analisis Paredes"/>
    </sheetNames>
    <sheetDataSet>
      <sheetData sheetId="0" refreshError="1">
        <row r="1">
          <cell r="A1" t="str">
            <v>COD.</v>
          </cell>
        </row>
        <row r="137">
          <cell r="A137">
            <v>2.0199999999999996</v>
          </cell>
        </row>
        <row r="274">
          <cell r="A274">
            <v>2.1599999999999966</v>
          </cell>
        </row>
        <row r="435">
          <cell r="A435">
            <v>2.2599999999999945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1:L110"/>
  <sheetViews>
    <sheetView tabSelected="1" view="pageBreakPreview" topLeftCell="A68" zoomScale="85" zoomScaleSheetLayoutView="85" workbookViewId="0">
      <selection activeCell="C99" sqref="C99:H109"/>
    </sheetView>
  </sheetViews>
  <sheetFormatPr baseColWidth="10" defaultColWidth="11.42578125" defaultRowHeight="20.25"/>
  <cols>
    <col min="1" max="1" width="11.42578125" style="1"/>
    <col min="2" max="2" width="7.85546875" style="1" customWidth="1"/>
    <col min="3" max="3" width="58.7109375" style="3" customWidth="1"/>
    <col min="4" max="4" width="13.42578125" style="1" customWidth="1"/>
    <col min="5" max="5" width="9.42578125" style="1" customWidth="1"/>
    <col min="6" max="6" width="13.7109375" style="1" bestFit="1" customWidth="1"/>
    <col min="7" max="7" width="17.7109375" style="1" customWidth="1"/>
    <col min="8" max="8" width="20.85546875" style="75" bestFit="1" customWidth="1"/>
    <col min="9" max="9" width="5.85546875" style="1" customWidth="1"/>
    <col min="10" max="10" width="21" style="1" customWidth="1"/>
    <col min="11" max="16384" width="11.42578125" style="1"/>
  </cols>
  <sheetData>
    <row r="1" spans="2:11" ht="105" customHeight="1">
      <c r="B1" s="6"/>
      <c r="C1" s="7"/>
      <c r="D1" s="8"/>
      <c r="E1" s="8"/>
      <c r="F1" s="8"/>
      <c r="G1" s="8"/>
      <c r="H1" s="9"/>
    </row>
    <row r="2" spans="2:11" ht="23.25" customHeight="1">
      <c r="B2" s="100" t="s">
        <v>70</v>
      </c>
      <c r="C2" s="101"/>
      <c r="D2" s="101"/>
      <c r="E2" s="101"/>
      <c r="F2" s="101"/>
      <c r="G2" s="101"/>
      <c r="H2" s="102"/>
    </row>
    <row r="3" spans="2:11" ht="23.25" customHeight="1">
      <c r="B3" s="103"/>
      <c r="C3" s="104"/>
      <c r="D3" s="105"/>
      <c r="E3" s="105"/>
      <c r="F3" s="105"/>
      <c r="G3" s="105"/>
      <c r="H3" s="106"/>
    </row>
    <row r="4" spans="2:11" ht="48" customHeight="1" thickBot="1">
      <c r="B4" s="107" t="s">
        <v>13</v>
      </c>
      <c r="C4" s="108"/>
      <c r="D4" s="109" t="s">
        <v>69</v>
      </c>
      <c r="E4" s="109"/>
      <c r="F4" s="109"/>
      <c r="G4" s="109"/>
      <c r="H4" s="110"/>
    </row>
    <row r="5" spans="2:11" ht="64.5" customHeight="1" thickBot="1">
      <c r="B5" s="113" t="s">
        <v>14</v>
      </c>
      <c r="C5" s="114"/>
      <c r="D5" s="115" t="s">
        <v>52</v>
      </c>
      <c r="E5" s="115"/>
      <c r="F5" s="115"/>
      <c r="G5" s="115"/>
      <c r="H5" s="116"/>
    </row>
    <row r="6" spans="2:11" ht="23.25" customHeight="1" thickBot="1">
      <c r="B6" s="113" t="s">
        <v>15</v>
      </c>
      <c r="C6" s="114"/>
      <c r="D6" s="117" t="s">
        <v>42</v>
      </c>
      <c r="E6" s="117"/>
      <c r="F6" s="117"/>
      <c r="G6" s="117"/>
      <c r="H6" s="118"/>
    </row>
    <row r="7" spans="2:11" ht="23.25" customHeight="1" thickBot="1">
      <c r="B7" s="113" t="s">
        <v>16</v>
      </c>
      <c r="C7" s="114"/>
      <c r="D7" s="119" t="s">
        <v>17</v>
      </c>
      <c r="E7" s="119"/>
      <c r="F7" s="119"/>
      <c r="G7" s="119"/>
      <c r="H7" s="120"/>
    </row>
    <row r="8" spans="2:11" ht="23.25" customHeight="1" thickBot="1">
      <c r="B8" s="113" t="s">
        <v>18</v>
      </c>
      <c r="C8" s="114"/>
      <c r="D8" s="121">
        <v>44497</v>
      </c>
      <c r="E8" s="121"/>
      <c r="F8" s="121"/>
      <c r="G8" s="10"/>
      <c r="H8" s="11"/>
    </row>
    <row r="9" spans="2:11" ht="21" thickBot="1">
      <c r="B9" s="12"/>
      <c r="C9" s="13"/>
      <c r="D9" s="14"/>
      <c r="E9" s="13"/>
      <c r="F9" s="13"/>
      <c r="G9" s="13"/>
      <c r="H9" s="15"/>
    </row>
    <row r="10" spans="2:11" s="16" customFormat="1" ht="19.5" thickBot="1">
      <c r="B10" s="17" t="s">
        <v>0</v>
      </c>
      <c r="C10" s="18" t="s">
        <v>1</v>
      </c>
      <c r="D10" s="18" t="s">
        <v>2</v>
      </c>
      <c r="E10" s="18" t="s">
        <v>3</v>
      </c>
      <c r="F10" s="18" t="s">
        <v>4</v>
      </c>
      <c r="G10" s="18" t="s">
        <v>5</v>
      </c>
      <c r="H10" s="18" t="s">
        <v>6</v>
      </c>
    </row>
    <row r="11" spans="2:11" s="16" customFormat="1" ht="19.5" thickBot="1">
      <c r="B11" s="79">
        <v>1</v>
      </c>
      <c r="C11" s="37" t="s">
        <v>39</v>
      </c>
      <c r="D11" s="77"/>
      <c r="E11" s="77"/>
      <c r="F11" s="77"/>
      <c r="G11" s="77"/>
      <c r="H11" s="78"/>
    </row>
    <row r="12" spans="2:11" s="16" customFormat="1" ht="18.75">
      <c r="B12" s="23">
        <f>B11+0.01</f>
        <v>1.01</v>
      </c>
      <c r="C12" s="24" t="s">
        <v>40</v>
      </c>
      <c r="D12" s="25">
        <v>1</v>
      </c>
      <c r="E12" s="25" t="s">
        <v>41</v>
      </c>
      <c r="F12" s="26"/>
      <c r="G12" s="27"/>
      <c r="H12" s="28"/>
    </row>
    <row r="13" spans="2:11" s="16" customFormat="1" ht="19.5" thickBot="1">
      <c r="B13" s="23">
        <f>+B12+0.01</f>
        <v>1.02</v>
      </c>
      <c r="C13" s="24" t="s">
        <v>67</v>
      </c>
      <c r="D13" s="25">
        <v>1</v>
      </c>
      <c r="E13" s="25" t="s">
        <v>68</v>
      </c>
      <c r="F13" s="26"/>
      <c r="G13" s="27"/>
      <c r="H13" s="28"/>
      <c r="J13" s="31"/>
      <c r="K13" s="31"/>
    </row>
    <row r="14" spans="2:11" s="16" customFormat="1" ht="19.5" thickBot="1">
      <c r="B14" s="80"/>
      <c r="C14" s="21"/>
      <c r="D14" s="21"/>
      <c r="E14" s="21"/>
      <c r="F14" s="21"/>
      <c r="G14" s="21"/>
      <c r="H14" s="32"/>
      <c r="J14" s="111"/>
      <c r="K14" s="112"/>
    </row>
    <row r="15" spans="2:11" s="16" customFormat="1" ht="19.5" thickBot="1">
      <c r="B15" s="79">
        <v>2</v>
      </c>
      <c r="C15" s="37" t="s">
        <v>43</v>
      </c>
      <c r="D15" s="77"/>
      <c r="E15" s="77"/>
      <c r="F15" s="77"/>
      <c r="G15" s="77"/>
      <c r="H15" s="78"/>
      <c r="J15" s="112"/>
      <c r="K15" s="112"/>
    </row>
    <row r="16" spans="2:11" s="16" customFormat="1" ht="19.5" thickBot="1">
      <c r="B16" s="19" t="s">
        <v>35</v>
      </c>
      <c r="C16" s="20" t="s">
        <v>29</v>
      </c>
      <c r="D16" s="21"/>
      <c r="E16" s="21"/>
      <c r="F16" s="21"/>
      <c r="G16" s="21"/>
      <c r="H16" s="22"/>
      <c r="J16" s="112"/>
      <c r="K16" s="112"/>
    </row>
    <row r="17" spans="1:11" s="16" customFormat="1" ht="18.75">
      <c r="A17" s="76"/>
      <c r="B17" s="23">
        <f>B15+0.01</f>
        <v>2.0099999999999998</v>
      </c>
      <c r="C17" s="24" t="s">
        <v>33</v>
      </c>
      <c r="D17" s="25">
        <v>490.4</v>
      </c>
      <c r="E17" s="25" t="s">
        <v>12</v>
      </c>
      <c r="F17" s="26"/>
      <c r="G17" s="27"/>
      <c r="H17" s="28"/>
      <c r="J17" s="112"/>
      <c r="K17" s="112"/>
    </row>
    <row r="18" spans="1:11" s="16" customFormat="1" ht="37.5">
      <c r="A18" s="76"/>
      <c r="B18" s="23">
        <f>+B17+0.01</f>
        <v>2.0199999999999996</v>
      </c>
      <c r="C18" s="24" t="s">
        <v>44</v>
      </c>
      <c r="D18" s="25">
        <f>+ROUND(D17*0.5*0.2,2)</f>
        <v>49.04</v>
      </c>
      <c r="E18" s="25" t="s">
        <v>32</v>
      </c>
      <c r="F18" s="26"/>
      <c r="G18" s="27"/>
      <c r="H18" s="28"/>
    </row>
    <row r="19" spans="1:11" s="16" customFormat="1" ht="37.5">
      <c r="A19" s="76"/>
      <c r="B19" s="23">
        <f>+B17+0.01</f>
        <v>2.0199999999999996</v>
      </c>
      <c r="C19" s="24" t="s">
        <v>31</v>
      </c>
      <c r="D19" s="25">
        <f>+ROUND(D18*1.2,2)</f>
        <v>58.85</v>
      </c>
      <c r="E19" s="25" t="s">
        <v>32</v>
      </c>
      <c r="F19" s="26"/>
      <c r="G19" s="27"/>
      <c r="H19" s="28"/>
    </row>
    <row r="20" spans="1:11" s="16" customFormat="1" ht="18.75">
      <c r="A20" s="76"/>
      <c r="B20" s="23">
        <f>+B19+0.01</f>
        <v>2.0299999999999994</v>
      </c>
      <c r="C20" s="24" t="s">
        <v>45</v>
      </c>
      <c r="D20" s="25">
        <f>+ROUND(D17*0.5*0.2,2)</f>
        <v>49.04</v>
      </c>
      <c r="E20" s="25" t="s">
        <v>32</v>
      </c>
      <c r="F20" s="26"/>
      <c r="G20" s="27"/>
      <c r="H20" s="28"/>
    </row>
    <row r="21" spans="1:11" s="16" customFormat="1" ht="37.5">
      <c r="A21" s="76"/>
      <c r="B21" s="23">
        <f>+B20+0.01</f>
        <v>2.0399999999999991</v>
      </c>
      <c r="C21" s="24" t="s">
        <v>37</v>
      </c>
      <c r="D21" s="25">
        <f>+ROUND(D17,2)</f>
        <v>490.4</v>
      </c>
      <c r="E21" s="25" t="s">
        <v>12</v>
      </c>
      <c r="F21" s="26"/>
      <c r="G21" s="27"/>
      <c r="H21" s="28"/>
    </row>
    <row r="22" spans="1:11" s="16" customFormat="1" ht="19.5" thickBot="1">
      <c r="B22" s="29"/>
      <c r="C22" s="30"/>
      <c r="D22" s="31"/>
      <c r="E22" s="31"/>
      <c r="F22" s="31"/>
      <c r="G22" s="31"/>
      <c r="H22" s="32"/>
    </row>
    <row r="23" spans="1:11" s="16" customFormat="1" ht="19.5" thickBot="1">
      <c r="B23" s="19" t="s">
        <v>36</v>
      </c>
      <c r="C23" s="20" t="s">
        <v>30</v>
      </c>
      <c r="D23" s="21"/>
      <c r="E23" s="21"/>
      <c r="F23" s="21"/>
      <c r="G23" s="21"/>
      <c r="H23" s="22"/>
    </row>
    <row r="24" spans="1:11" s="16" customFormat="1" ht="18.75">
      <c r="B24" s="23">
        <f>+B21+0.01</f>
        <v>2.0499999999999989</v>
      </c>
      <c r="C24" s="24" t="s">
        <v>59</v>
      </c>
      <c r="D24" s="25">
        <f>+ROUND(490.4*1*0.1,2)</f>
        <v>49.04</v>
      </c>
      <c r="E24" s="25" t="s">
        <v>32</v>
      </c>
      <c r="F24" s="26"/>
      <c r="G24" s="27"/>
      <c r="H24" s="28"/>
    </row>
    <row r="25" spans="1:11" s="16" customFormat="1" ht="37.5">
      <c r="B25" s="23">
        <f>+B24+0.01</f>
        <v>2.0599999999999987</v>
      </c>
      <c r="C25" s="24" t="s">
        <v>38</v>
      </c>
      <c r="D25" s="25">
        <f>+ROUND(134.4*0.35*0.2,2)</f>
        <v>9.41</v>
      </c>
      <c r="E25" s="25" t="s">
        <v>32</v>
      </c>
      <c r="F25" s="26"/>
      <c r="G25" s="27"/>
      <c r="H25" s="28"/>
      <c r="J25" s="81"/>
    </row>
    <row r="26" spans="1:11" s="16" customFormat="1" ht="37.5">
      <c r="B26" s="23">
        <f>+B25+0.01</f>
        <v>2.0699999999999985</v>
      </c>
      <c r="C26" s="24" t="s">
        <v>31</v>
      </c>
      <c r="D26" s="25">
        <f>+ROUND(D24*1.2,2)</f>
        <v>58.85</v>
      </c>
      <c r="E26" s="25" t="s">
        <v>32</v>
      </c>
      <c r="F26" s="26"/>
      <c r="G26" s="27"/>
      <c r="H26" s="28"/>
    </row>
    <row r="27" spans="1:11" s="16" customFormat="1" ht="37.5">
      <c r="B27" s="23">
        <f>+B26+0.01</f>
        <v>2.0799999999999983</v>
      </c>
      <c r="C27" s="24" t="s">
        <v>60</v>
      </c>
      <c r="D27" s="25">
        <f>+ROUND(490.4*1,2)</f>
        <v>490.4</v>
      </c>
      <c r="E27" s="25" t="s">
        <v>11</v>
      </c>
      <c r="F27" s="26"/>
      <c r="G27" s="27"/>
      <c r="H27" s="28"/>
    </row>
    <row r="28" spans="1:11" s="16" customFormat="1" ht="19.5" thickBot="1">
      <c r="B28" s="29"/>
      <c r="C28" s="30"/>
      <c r="D28" s="31"/>
      <c r="E28" s="31"/>
      <c r="F28" s="31"/>
      <c r="G28" s="31"/>
      <c r="H28" s="32"/>
    </row>
    <row r="29" spans="1:11" s="16" customFormat="1" ht="19.5" thickBot="1">
      <c r="B29" s="79">
        <v>2</v>
      </c>
      <c r="C29" s="37" t="s">
        <v>46</v>
      </c>
      <c r="D29" s="77"/>
      <c r="E29" s="77"/>
      <c r="F29" s="77"/>
      <c r="G29" s="77"/>
      <c r="H29" s="78"/>
    </row>
    <row r="30" spans="1:11" s="16" customFormat="1" ht="19.5" thickBot="1">
      <c r="B30" s="19" t="s">
        <v>35</v>
      </c>
      <c r="C30" s="20" t="s">
        <v>29</v>
      </c>
      <c r="D30" s="21"/>
      <c r="E30" s="21"/>
      <c r="F30" s="21"/>
      <c r="G30" s="21"/>
      <c r="H30" s="22"/>
    </row>
    <row r="31" spans="1:11" s="16" customFormat="1" ht="18.75">
      <c r="A31" s="76"/>
      <c r="B31" s="23">
        <f>+B29+0.01</f>
        <v>2.0099999999999998</v>
      </c>
      <c r="C31" s="24" t="s">
        <v>33</v>
      </c>
      <c r="D31" s="25">
        <v>460</v>
      </c>
      <c r="E31" s="25" t="s">
        <v>12</v>
      </c>
      <c r="F31" s="26"/>
      <c r="G31" s="27"/>
      <c r="H31" s="28"/>
    </row>
    <row r="32" spans="1:11" s="16" customFormat="1" ht="37.5">
      <c r="A32" s="76"/>
      <c r="B32" s="23">
        <f>+B31+0.01</f>
        <v>2.0199999999999996</v>
      </c>
      <c r="C32" s="24" t="s">
        <v>47</v>
      </c>
      <c r="D32" s="25">
        <f>+ROUND(460*0.5*0.2,2)</f>
        <v>46</v>
      </c>
      <c r="E32" s="25" t="s">
        <v>32</v>
      </c>
      <c r="F32" s="26"/>
      <c r="G32" s="27"/>
      <c r="H32" s="28"/>
    </row>
    <row r="33" spans="1:8" s="16" customFormat="1" ht="37.5">
      <c r="A33" s="76"/>
      <c r="B33" s="23">
        <f>+B31+0.01</f>
        <v>2.0199999999999996</v>
      </c>
      <c r="C33" s="24" t="s">
        <v>31</v>
      </c>
      <c r="D33" s="25">
        <f>+ROUND(D32*1.2,2)</f>
        <v>55.2</v>
      </c>
      <c r="E33" s="25" t="s">
        <v>32</v>
      </c>
      <c r="F33" s="26"/>
      <c r="G33" s="27"/>
      <c r="H33" s="28"/>
    </row>
    <row r="34" spans="1:8" s="16" customFormat="1" ht="18.75">
      <c r="A34" s="76"/>
      <c r="B34" s="23">
        <f>+B33+0.01</f>
        <v>2.0299999999999994</v>
      </c>
      <c r="C34" s="24" t="s">
        <v>48</v>
      </c>
      <c r="D34" s="25">
        <f>+ROUND(D31*0.5*0.2,2)</f>
        <v>46</v>
      </c>
      <c r="E34" s="25" t="s">
        <v>32</v>
      </c>
      <c r="F34" s="26"/>
      <c r="G34" s="27"/>
      <c r="H34" s="28"/>
    </row>
    <row r="35" spans="1:8" s="16" customFormat="1" ht="37.5">
      <c r="A35" s="76"/>
      <c r="B35" s="23">
        <f>+B34+0.01</f>
        <v>2.0399999999999991</v>
      </c>
      <c r="C35" s="24" t="s">
        <v>37</v>
      </c>
      <c r="D35" s="25">
        <f>+ROUND(D31,2)</f>
        <v>460</v>
      </c>
      <c r="E35" s="25" t="s">
        <v>12</v>
      </c>
      <c r="F35" s="26"/>
      <c r="G35" s="27"/>
      <c r="H35" s="28"/>
    </row>
    <row r="36" spans="1:8" s="16" customFormat="1" ht="19.5" thickBot="1">
      <c r="B36" s="29"/>
      <c r="C36" s="30"/>
      <c r="D36" s="31"/>
      <c r="E36" s="31"/>
      <c r="F36" s="31"/>
      <c r="G36" s="31"/>
      <c r="H36" s="32"/>
    </row>
    <row r="37" spans="1:8" s="16" customFormat="1" ht="19.5" thickBot="1">
      <c r="B37" s="19" t="s">
        <v>36</v>
      </c>
      <c r="C37" s="20" t="s">
        <v>30</v>
      </c>
      <c r="D37" s="21"/>
      <c r="E37" s="21"/>
      <c r="F37" s="21"/>
      <c r="G37" s="21"/>
      <c r="H37" s="22"/>
    </row>
    <row r="38" spans="1:8" s="16" customFormat="1" ht="18.75">
      <c r="A38" s="76"/>
      <c r="B38" s="23">
        <f>+B35+0.01</f>
        <v>2.0499999999999989</v>
      </c>
      <c r="C38" s="24" t="s">
        <v>61</v>
      </c>
      <c r="D38" s="25">
        <f>+ROUND(460*0.3*0.1,2)</f>
        <v>13.8</v>
      </c>
      <c r="E38" s="25" t="s">
        <v>32</v>
      </c>
      <c r="F38" s="26"/>
      <c r="G38" s="27"/>
      <c r="H38" s="28"/>
    </row>
    <row r="39" spans="1:8" s="16" customFormat="1" ht="37.5">
      <c r="A39" s="76"/>
      <c r="B39" s="23">
        <f>+B38+0.01</f>
        <v>2.0599999999999987</v>
      </c>
      <c r="C39" s="24" t="s">
        <v>38</v>
      </c>
      <c r="D39" s="25">
        <f>+ROUND(134.4*0.35*0.2,2)</f>
        <v>9.41</v>
      </c>
      <c r="E39" s="25" t="s">
        <v>32</v>
      </c>
      <c r="F39" s="26"/>
      <c r="G39" s="27"/>
      <c r="H39" s="28"/>
    </row>
    <row r="40" spans="1:8" s="16" customFormat="1" ht="37.5">
      <c r="A40" s="76"/>
      <c r="B40" s="23">
        <f>+B39+0.01</f>
        <v>2.0699999999999985</v>
      </c>
      <c r="C40" s="24" t="s">
        <v>31</v>
      </c>
      <c r="D40" s="25">
        <f>+ROUND(D38*1.2,2)</f>
        <v>16.559999999999999</v>
      </c>
      <c r="E40" s="25" t="s">
        <v>32</v>
      </c>
      <c r="F40" s="26"/>
      <c r="G40" s="27"/>
      <c r="H40" s="28"/>
    </row>
    <row r="41" spans="1:8" s="16" customFormat="1" ht="37.5">
      <c r="A41" s="76"/>
      <c r="B41" s="23">
        <f>+B40+0.01</f>
        <v>2.0799999999999983</v>
      </c>
      <c r="C41" s="24" t="s">
        <v>62</v>
      </c>
      <c r="D41" s="25">
        <f>+ROUND(460*0.35,2)</f>
        <v>161</v>
      </c>
      <c r="E41" s="25" t="s">
        <v>11</v>
      </c>
      <c r="F41" s="26"/>
      <c r="G41" s="27"/>
      <c r="H41" s="28"/>
    </row>
    <row r="42" spans="1:8" s="16" customFormat="1" ht="19.5" thickBot="1">
      <c r="B42" s="29"/>
      <c r="C42" s="30"/>
      <c r="D42" s="31"/>
      <c r="E42" s="31"/>
      <c r="F42" s="31"/>
      <c r="G42" s="31"/>
      <c r="H42" s="32"/>
    </row>
    <row r="43" spans="1:8" s="16" customFormat="1" ht="19.5" thickBot="1">
      <c r="B43" s="79">
        <v>3</v>
      </c>
      <c r="C43" s="37" t="s">
        <v>49</v>
      </c>
      <c r="D43" s="77"/>
      <c r="E43" s="77"/>
      <c r="F43" s="77"/>
      <c r="G43" s="77"/>
      <c r="H43" s="78"/>
    </row>
    <row r="44" spans="1:8" s="16" customFormat="1" ht="19.5" thickBot="1">
      <c r="B44" s="19" t="s">
        <v>35</v>
      </c>
      <c r="C44" s="20" t="s">
        <v>29</v>
      </c>
      <c r="D44" s="21"/>
      <c r="E44" s="21"/>
      <c r="F44" s="21"/>
      <c r="G44" s="21"/>
      <c r="H44" s="22"/>
    </row>
    <row r="45" spans="1:8" s="16" customFormat="1" ht="18.75">
      <c r="A45" s="76"/>
      <c r="B45" s="23">
        <f>+B43+0.01</f>
        <v>3.01</v>
      </c>
      <c r="C45" s="24" t="s">
        <v>33</v>
      </c>
      <c r="D45" s="25">
        <v>1083</v>
      </c>
      <c r="E45" s="25" t="s">
        <v>12</v>
      </c>
      <c r="F45" s="26"/>
      <c r="G45" s="27"/>
      <c r="H45" s="28"/>
    </row>
    <row r="46" spans="1:8" s="16" customFormat="1" ht="37.5">
      <c r="A46" s="76"/>
      <c r="B46" s="23">
        <f>+B45+0.01</f>
        <v>3.0199999999999996</v>
      </c>
      <c r="C46" s="24" t="s">
        <v>50</v>
      </c>
      <c r="D46" s="25">
        <f>+ROUND(D45*0.5*0.2,2)</f>
        <v>108.3</v>
      </c>
      <c r="E46" s="25" t="s">
        <v>32</v>
      </c>
      <c r="F46" s="26"/>
      <c r="G46" s="27"/>
      <c r="H46" s="28"/>
    </row>
    <row r="47" spans="1:8" s="16" customFormat="1" ht="37.5">
      <c r="A47" s="76"/>
      <c r="B47" s="23">
        <f t="shared" ref="B47:B49" si="0">+B46+0.01</f>
        <v>3.0299999999999994</v>
      </c>
      <c r="C47" s="24" t="s">
        <v>31</v>
      </c>
      <c r="D47" s="25">
        <f>+ROUND(D46*1.2,2)</f>
        <v>129.96</v>
      </c>
      <c r="E47" s="25" t="s">
        <v>32</v>
      </c>
      <c r="F47" s="26"/>
      <c r="G47" s="27"/>
      <c r="H47" s="28"/>
    </row>
    <row r="48" spans="1:8" s="16" customFormat="1" ht="18.75">
      <c r="A48" s="76"/>
      <c r="B48" s="23">
        <f t="shared" si="0"/>
        <v>3.0399999999999991</v>
      </c>
      <c r="C48" s="24" t="s">
        <v>51</v>
      </c>
      <c r="D48" s="25">
        <f>+ROUND(D45*0.5*0.2,2)</f>
        <v>108.3</v>
      </c>
      <c r="E48" s="25" t="s">
        <v>32</v>
      </c>
      <c r="F48" s="26"/>
      <c r="G48" s="27"/>
      <c r="H48" s="28"/>
    </row>
    <row r="49" spans="1:8" s="16" customFormat="1" ht="37.5">
      <c r="A49" s="76"/>
      <c r="B49" s="23">
        <f t="shared" si="0"/>
        <v>3.0499999999999989</v>
      </c>
      <c r="C49" s="24" t="s">
        <v>37</v>
      </c>
      <c r="D49" s="25">
        <f>+ROUND(D45,2)</f>
        <v>1083</v>
      </c>
      <c r="E49" s="25" t="s">
        <v>12</v>
      </c>
      <c r="F49" s="26"/>
      <c r="G49" s="27"/>
      <c r="H49" s="28"/>
    </row>
    <row r="50" spans="1:8" s="16" customFormat="1" ht="19.5" thickBot="1">
      <c r="B50" s="29"/>
      <c r="C50" s="30"/>
      <c r="D50" s="31"/>
      <c r="E50" s="31"/>
      <c r="F50" s="31"/>
      <c r="G50" s="31"/>
      <c r="H50" s="32"/>
    </row>
    <row r="51" spans="1:8" s="16" customFormat="1" ht="19.5" thickBot="1">
      <c r="B51" s="19" t="s">
        <v>36</v>
      </c>
      <c r="C51" s="20" t="s">
        <v>30</v>
      </c>
      <c r="D51" s="21"/>
      <c r="E51" s="21"/>
      <c r="F51" s="21"/>
      <c r="G51" s="21"/>
      <c r="H51" s="22"/>
    </row>
    <row r="52" spans="1:8" s="16" customFormat="1" ht="18.75">
      <c r="B52" s="23">
        <f>+B49+0.01</f>
        <v>3.0599999999999987</v>
      </c>
      <c r="C52" s="24" t="s">
        <v>63</v>
      </c>
      <c r="D52" s="25">
        <f>+ROUND(1083*0.3*0.1,2)</f>
        <v>32.49</v>
      </c>
      <c r="E52" s="25" t="s">
        <v>32</v>
      </c>
      <c r="F52" s="26"/>
      <c r="G52" s="27"/>
      <c r="H52" s="28"/>
    </row>
    <row r="53" spans="1:8" s="16" customFormat="1" ht="37.5">
      <c r="A53" s="76"/>
      <c r="B53" s="23">
        <f t="shared" ref="B53:B55" si="1">+B52+0.01</f>
        <v>3.0699999999999985</v>
      </c>
      <c r="C53" s="24" t="s">
        <v>38</v>
      </c>
      <c r="D53" s="25">
        <f>+ROUND(1083*0.3*0.2,2)</f>
        <v>64.98</v>
      </c>
      <c r="E53" s="25" t="s">
        <v>32</v>
      </c>
      <c r="F53" s="26"/>
      <c r="G53" s="27"/>
      <c r="H53" s="28"/>
    </row>
    <row r="54" spans="1:8" s="16" customFormat="1" ht="37.5">
      <c r="B54" s="23">
        <f t="shared" si="1"/>
        <v>3.0799999999999983</v>
      </c>
      <c r="C54" s="24" t="s">
        <v>31</v>
      </c>
      <c r="D54" s="25">
        <f>+ROUND(D52*1.2,2)</f>
        <v>38.99</v>
      </c>
      <c r="E54" s="25" t="s">
        <v>32</v>
      </c>
      <c r="F54" s="26"/>
      <c r="G54" s="27"/>
      <c r="H54" s="28"/>
    </row>
    <row r="55" spans="1:8" s="16" customFormat="1" ht="37.5">
      <c r="A55" s="76"/>
      <c r="B55" s="23">
        <f t="shared" si="1"/>
        <v>3.0899999999999981</v>
      </c>
      <c r="C55" s="24" t="s">
        <v>64</v>
      </c>
      <c r="D55" s="25">
        <f>+ROUND(1083*0.3,2)</f>
        <v>324.89999999999998</v>
      </c>
      <c r="E55" s="25" t="s">
        <v>11</v>
      </c>
      <c r="F55" s="26"/>
      <c r="G55" s="27"/>
      <c r="H55" s="28"/>
    </row>
    <row r="56" spans="1:8" s="16" customFormat="1" ht="19.5" thickBot="1">
      <c r="B56" s="29"/>
      <c r="C56" s="30"/>
      <c r="D56" s="31"/>
      <c r="E56" s="31"/>
      <c r="F56" s="31"/>
      <c r="G56" s="31"/>
      <c r="H56" s="32"/>
    </row>
    <row r="57" spans="1:8" s="16" customFormat="1" ht="19.5" thickBot="1">
      <c r="B57" s="79">
        <v>4</v>
      </c>
      <c r="C57" s="37" t="s">
        <v>53</v>
      </c>
      <c r="D57" s="77"/>
      <c r="E57" s="77"/>
      <c r="F57" s="77"/>
      <c r="G57" s="77"/>
      <c r="H57" s="78"/>
    </row>
    <row r="58" spans="1:8" s="16" customFormat="1" ht="19.5" thickBot="1">
      <c r="B58" s="19" t="s">
        <v>35</v>
      </c>
      <c r="C58" s="20" t="s">
        <v>29</v>
      </c>
      <c r="D58" s="21"/>
      <c r="E58" s="21"/>
      <c r="F58" s="21"/>
      <c r="G58" s="21"/>
      <c r="H58" s="22"/>
    </row>
    <row r="59" spans="1:8" s="16" customFormat="1" ht="18.75">
      <c r="A59" s="76"/>
      <c r="B59" s="23">
        <f>+B57+0.01</f>
        <v>4.01</v>
      </c>
      <c r="C59" s="24" t="s">
        <v>33</v>
      </c>
      <c r="D59" s="25">
        <v>265.2</v>
      </c>
      <c r="E59" s="25" t="s">
        <v>12</v>
      </c>
      <c r="F59" s="26"/>
      <c r="G59" s="27"/>
      <c r="H59" s="28"/>
    </row>
    <row r="60" spans="1:8" s="16" customFormat="1" ht="37.5">
      <c r="A60" s="76">
        <f>+'[1]ANALISIS DE COSTOS'!$A$137</f>
        <v>2.0199999999999996</v>
      </c>
      <c r="B60" s="23">
        <f>+B59+0.01</f>
        <v>4.0199999999999996</v>
      </c>
      <c r="C60" s="24" t="s">
        <v>54</v>
      </c>
      <c r="D60" s="25">
        <f>+ROUND(D59*0.5*0.2,2)</f>
        <v>26.52</v>
      </c>
      <c r="E60" s="25" t="s">
        <v>32</v>
      </c>
      <c r="F60" s="26"/>
      <c r="G60" s="27"/>
      <c r="H60" s="28"/>
    </row>
    <row r="61" spans="1:8" s="16" customFormat="1" ht="37.5">
      <c r="A61" s="76">
        <f>+'[1]ANALISIS DE COSTOS'!$A$274</f>
        <v>2.1599999999999966</v>
      </c>
      <c r="B61" s="23">
        <f>+B59+0.01</f>
        <v>4.0199999999999996</v>
      </c>
      <c r="C61" s="24" t="s">
        <v>31</v>
      </c>
      <c r="D61" s="25">
        <f>+ROUND(D60*1.2,2)</f>
        <v>31.82</v>
      </c>
      <c r="E61" s="25" t="s">
        <v>32</v>
      </c>
      <c r="F61" s="26"/>
      <c r="G61" s="27"/>
      <c r="H61" s="28"/>
    </row>
    <row r="62" spans="1:8" s="16" customFormat="1" ht="18.75">
      <c r="A62" s="76">
        <f>+'[1]ANALISIS DE COSTOS'!$A$435</f>
        <v>2.2599999999999945</v>
      </c>
      <c r="B62" s="23">
        <f>+B61+0.01</f>
        <v>4.0299999999999994</v>
      </c>
      <c r="C62" s="24" t="s">
        <v>55</v>
      </c>
      <c r="D62" s="25">
        <f>+ROUND(D59*0.5*0.2,2)</f>
        <v>26.52</v>
      </c>
      <c r="E62" s="25" t="s">
        <v>32</v>
      </c>
      <c r="F62" s="26"/>
      <c r="G62" s="27"/>
      <c r="H62" s="28"/>
    </row>
    <row r="63" spans="1:8" s="16" customFormat="1" ht="37.5">
      <c r="A63" s="76">
        <v>120.09</v>
      </c>
      <c r="B63" s="23">
        <f>+B62+0.01</f>
        <v>4.0399999999999991</v>
      </c>
      <c r="C63" s="24" t="s">
        <v>37</v>
      </c>
      <c r="D63" s="25">
        <f>+ROUND(D59,2)</f>
        <v>265.2</v>
      </c>
      <c r="E63" s="25" t="s">
        <v>12</v>
      </c>
      <c r="F63" s="26"/>
      <c r="G63" s="27"/>
      <c r="H63" s="28"/>
    </row>
    <row r="64" spans="1:8" s="16" customFormat="1" ht="19.5" thickBot="1">
      <c r="B64" s="29"/>
      <c r="C64" s="30"/>
      <c r="D64" s="31"/>
      <c r="E64" s="31"/>
      <c r="F64" s="31"/>
      <c r="G64" s="31"/>
      <c r="H64" s="32"/>
    </row>
    <row r="65" spans="1:8" s="16" customFormat="1" ht="19.5" thickBot="1">
      <c r="B65" s="19" t="s">
        <v>36</v>
      </c>
      <c r="C65" s="20" t="s">
        <v>30</v>
      </c>
      <c r="D65" s="21"/>
      <c r="E65" s="21"/>
      <c r="F65" s="21"/>
      <c r="G65" s="21"/>
      <c r="H65" s="22"/>
    </row>
    <row r="66" spans="1:8" s="16" customFormat="1" ht="18.75">
      <c r="B66" s="23">
        <f>+B63+0.01</f>
        <v>4.0499999999999989</v>
      </c>
      <c r="C66" s="24" t="s">
        <v>65</v>
      </c>
      <c r="D66" s="25">
        <f>+ROUND(265.2*0.3*0.1,2)</f>
        <v>7.96</v>
      </c>
      <c r="E66" s="25" t="s">
        <v>32</v>
      </c>
      <c r="F66" s="26"/>
      <c r="G66" s="27"/>
      <c r="H66" s="28"/>
    </row>
    <row r="67" spans="1:8" s="16" customFormat="1" ht="37.5">
      <c r="A67" s="76"/>
      <c r="B67" s="23">
        <f>+B66+0.01</f>
        <v>4.0599999999999987</v>
      </c>
      <c r="C67" s="24" t="s">
        <v>38</v>
      </c>
      <c r="D67" s="25">
        <f>+ROUND(265.2*0.3*0.2,2)</f>
        <v>15.91</v>
      </c>
      <c r="E67" s="25" t="s">
        <v>32</v>
      </c>
      <c r="F67" s="26"/>
      <c r="G67" s="27"/>
      <c r="H67" s="28"/>
    </row>
    <row r="68" spans="1:8" s="16" customFormat="1" ht="37.5">
      <c r="B68" s="23">
        <f t="shared" ref="B68:B69" si="2">+B67+0.01</f>
        <v>4.0699999999999985</v>
      </c>
      <c r="C68" s="24" t="s">
        <v>31</v>
      </c>
      <c r="D68" s="25">
        <f>+ROUND(D66*1.2,2)</f>
        <v>9.5500000000000007</v>
      </c>
      <c r="E68" s="25" t="s">
        <v>32</v>
      </c>
      <c r="F68" s="26"/>
      <c r="G68" s="27"/>
      <c r="H68" s="28"/>
    </row>
    <row r="69" spans="1:8" s="16" customFormat="1" ht="37.5">
      <c r="A69" s="76"/>
      <c r="B69" s="23">
        <f t="shared" si="2"/>
        <v>4.0799999999999983</v>
      </c>
      <c r="C69" s="24" t="s">
        <v>66</v>
      </c>
      <c r="D69" s="25">
        <f>+ROUND(265.2*0.3,2)</f>
        <v>79.56</v>
      </c>
      <c r="E69" s="25" t="s">
        <v>11</v>
      </c>
      <c r="F69" s="26"/>
      <c r="G69" s="27"/>
      <c r="H69" s="28"/>
    </row>
    <row r="70" spans="1:8" s="16" customFormat="1" ht="19.5" thickBot="1">
      <c r="B70" s="29"/>
      <c r="C70" s="30"/>
      <c r="D70" s="31"/>
      <c r="E70" s="31"/>
      <c r="F70" s="31"/>
      <c r="G70" s="31"/>
      <c r="H70" s="32"/>
    </row>
    <row r="71" spans="1:8" s="16" customFormat="1" ht="19.5" thickBot="1">
      <c r="B71" s="79">
        <v>5</v>
      </c>
      <c r="C71" s="37" t="s">
        <v>56</v>
      </c>
      <c r="D71" s="77"/>
      <c r="E71" s="77"/>
      <c r="F71" s="77"/>
      <c r="G71" s="77"/>
      <c r="H71" s="78"/>
    </row>
    <row r="72" spans="1:8" s="16" customFormat="1" ht="19.5" thickBot="1">
      <c r="B72" s="19" t="s">
        <v>35</v>
      </c>
      <c r="C72" s="20" t="s">
        <v>29</v>
      </c>
      <c r="D72" s="21"/>
      <c r="E72" s="21"/>
      <c r="F72" s="21"/>
      <c r="G72" s="21"/>
      <c r="H72" s="22"/>
    </row>
    <row r="73" spans="1:8" s="16" customFormat="1" ht="18.75">
      <c r="A73" s="76"/>
      <c r="B73" s="23">
        <f>+B71+0.01</f>
        <v>5.01</v>
      </c>
      <c r="C73" s="24" t="s">
        <v>33</v>
      </c>
      <c r="D73" s="25">
        <v>150</v>
      </c>
      <c r="E73" s="25" t="s">
        <v>12</v>
      </c>
      <c r="F73" s="26"/>
      <c r="G73" s="27"/>
      <c r="H73" s="28"/>
    </row>
    <row r="74" spans="1:8" s="16" customFormat="1" ht="37.5">
      <c r="A74" s="76"/>
      <c r="B74" s="23">
        <f>+B73+0.01</f>
        <v>5.0199999999999996</v>
      </c>
      <c r="C74" s="24" t="s">
        <v>57</v>
      </c>
      <c r="D74" s="25">
        <f>+ROUND(D73*0.5*0.2,2)</f>
        <v>15</v>
      </c>
      <c r="E74" s="25" t="s">
        <v>32</v>
      </c>
      <c r="F74" s="26"/>
      <c r="G74" s="27"/>
      <c r="H74" s="28"/>
    </row>
    <row r="75" spans="1:8" s="16" customFormat="1" ht="37.5">
      <c r="A75" s="76"/>
      <c r="B75" s="23">
        <f>+B73+0.01</f>
        <v>5.0199999999999996</v>
      </c>
      <c r="C75" s="24" t="s">
        <v>31</v>
      </c>
      <c r="D75" s="25">
        <f>+ROUND(D74*1.2,2)</f>
        <v>18</v>
      </c>
      <c r="E75" s="25" t="s">
        <v>32</v>
      </c>
      <c r="F75" s="26"/>
      <c r="G75" s="27"/>
      <c r="H75" s="28"/>
    </row>
    <row r="76" spans="1:8" s="16" customFormat="1" ht="18.75">
      <c r="A76" s="76"/>
      <c r="B76" s="23">
        <f>+B75+0.01</f>
        <v>5.0299999999999994</v>
      </c>
      <c r="C76" s="24" t="s">
        <v>58</v>
      </c>
      <c r="D76" s="25">
        <f>+ROUND(D73*0.5*0.2,2)</f>
        <v>15</v>
      </c>
      <c r="E76" s="25" t="s">
        <v>32</v>
      </c>
      <c r="F76" s="26"/>
      <c r="G76" s="27"/>
      <c r="H76" s="28"/>
    </row>
    <row r="77" spans="1:8" s="16" customFormat="1" ht="37.5">
      <c r="A77" s="76"/>
      <c r="B77" s="23">
        <f>+B76+0.01</f>
        <v>5.0399999999999991</v>
      </c>
      <c r="C77" s="24" t="s">
        <v>37</v>
      </c>
      <c r="D77" s="25">
        <f>+ROUND(D73,2)</f>
        <v>150</v>
      </c>
      <c r="E77" s="25" t="s">
        <v>12</v>
      </c>
      <c r="F77" s="26"/>
      <c r="G77" s="27"/>
      <c r="H77" s="28"/>
    </row>
    <row r="78" spans="1:8" s="16" customFormat="1" ht="19.5" thickBot="1">
      <c r="B78" s="29"/>
      <c r="C78" s="30"/>
      <c r="D78" s="31"/>
      <c r="E78" s="31"/>
      <c r="F78" s="31"/>
      <c r="G78" s="31"/>
      <c r="H78" s="32"/>
    </row>
    <row r="79" spans="1:8" ht="19.5" thickBot="1">
      <c r="A79" s="16"/>
      <c r="B79" s="79">
        <v>6</v>
      </c>
      <c r="C79" s="37" t="s">
        <v>8</v>
      </c>
      <c r="D79" s="77"/>
      <c r="E79" s="77"/>
      <c r="F79" s="77"/>
      <c r="G79" s="77"/>
      <c r="H79" s="78"/>
    </row>
    <row r="80" spans="1:8" ht="18.75">
      <c r="A80" s="16"/>
      <c r="B80" s="23">
        <f>+B79+0.01</f>
        <v>6.01</v>
      </c>
      <c r="C80" s="24" t="s">
        <v>9</v>
      </c>
      <c r="D80" s="25">
        <v>1</v>
      </c>
      <c r="E80" s="25" t="s">
        <v>34</v>
      </c>
      <c r="F80" s="26"/>
      <c r="G80" s="27"/>
      <c r="H80" s="28"/>
    </row>
    <row r="81" spans="1:12" ht="19.5" thickBot="1">
      <c r="A81" s="16"/>
      <c r="B81" s="29"/>
      <c r="C81" s="30"/>
      <c r="D81" s="31"/>
      <c r="E81" s="31"/>
      <c r="F81" s="31"/>
      <c r="G81" s="31"/>
      <c r="H81" s="32"/>
    </row>
    <row r="82" spans="1:12" ht="19.5" thickBot="1">
      <c r="A82" s="16"/>
      <c r="B82" s="29"/>
      <c r="C82" s="30"/>
      <c r="D82" s="31"/>
      <c r="E82" s="31"/>
      <c r="F82" s="31"/>
      <c r="G82" s="31"/>
      <c r="H82" s="33"/>
    </row>
    <row r="83" spans="1:12" ht="19.5" thickBot="1">
      <c r="A83" s="16"/>
      <c r="B83" s="90" t="s">
        <v>19</v>
      </c>
      <c r="C83" s="91"/>
      <c r="D83" s="91"/>
      <c r="E83" s="91"/>
      <c r="F83" s="91"/>
      <c r="G83" s="91"/>
      <c r="H83" s="34">
        <f>SUM(H12:H82)</f>
        <v>0</v>
      </c>
      <c r="J83" s="82">
        <f>SUM(H10:H81)</f>
        <v>0</v>
      </c>
      <c r="L83" s="82"/>
    </row>
    <row r="84" spans="1:12" ht="23.25" thickBot="1">
      <c r="B84" s="35"/>
      <c r="C84" s="36"/>
      <c r="D84" s="36"/>
      <c r="E84" s="36"/>
      <c r="F84" s="36"/>
      <c r="G84" s="36"/>
      <c r="H84" s="5"/>
    </row>
    <row r="85" spans="1:12" ht="19.5" thickBot="1">
      <c r="A85" s="16"/>
      <c r="B85" s="79">
        <v>7</v>
      </c>
      <c r="C85" s="37" t="s">
        <v>10</v>
      </c>
      <c r="D85" s="77"/>
      <c r="E85" s="77"/>
      <c r="F85" s="77"/>
      <c r="G85" s="77"/>
      <c r="H85" s="78"/>
    </row>
    <row r="86" spans="1:12" ht="19.5" thickBot="1">
      <c r="B86" s="23">
        <f>+B85+0.01</f>
        <v>7.01</v>
      </c>
      <c r="C86" s="38" t="s">
        <v>20</v>
      </c>
      <c r="D86" s="39"/>
      <c r="E86" s="40">
        <v>0.1</v>
      </c>
      <c r="F86" s="41"/>
      <c r="G86" s="42"/>
      <c r="H86" s="43"/>
    </row>
    <row r="87" spans="1:12" ht="19.5" thickBot="1">
      <c r="B87" s="23">
        <f t="shared" ref="B87:B94" si="3">+B86+0.01</f>
        <v>7.02</v>
      </c>
      <c r="C87" s="44" t="s">
        <v>21</v>
      </c>
      <c r="D87" s="45"/>
      <c r="E87" s="46">
        <v>0.03</v>
      </c>
      <c r="F87" s="47"/>
      <c r="G87" s="42"/>
      <c r="H87" s="48"/>
    </row>
    <row r="88" spans="1:12" ht="19.5" thickBot="1">
      <c r="B88" s="23">
        <f t="shared" si="3"/>
        <v>7.0299999999999994</v>
      </c>
      <c r="C88" s="44" t="s">
        <v>22</v>
      </c>
      <c r="D88" s="45"/>
      <c r="E88" s="46">
        <v>2.5000000000000001E-2</v>
      </c>
      <c r="F88" s="47"/>
      <c r="G88" s="42"/>
      <c r="H88" s="48"/>
    </row>
    <row r="89" spans="1:12" ht="19.5" thickBot="1">
      <c r="B89" s="23">
        <f t="shared" si="3"/>
        <v>7.0399999999999991</v>
      </c>
      <c r="C89" s="44" t="s">
        <v>23</v>
      </c>
      <c r="D89" s="45"/>
      <c r="E89" s="46">
        <v>0.05</v>
      </c>
      <c r="F89" s="47"/>
      <c r="G89" s="42"/>
      <c r="H89" s="48"/>
    </row>
    <row r="90" spans="1:12" ht="19.5" thickBot="1">
      <c r="B90" s="23">
        <f t="shared" si="3"/>
        <v>7.0499999999999989</v>
      </c>
      <c r="C90" s="44" t="s">
        <v>24</v>
      </c>
      <c r="D90" s="45"/>
      <c r="E90" s="46">
        <v>0.05</v>
      </c>
      <c r="F90" s="47"/>
      <c r="G90" s="42"/>
      <c r="H90" s="48"/>
    </row>
    <row r="91" spans="1:12" ht="19.5" thickBot="1">
      <c r="B91" s="23">
        <f t="shared" si="3"/>
        <v>7.0599999999999987</v>
      </c>
      <c r="C91" s="44" t="s">
        <v>25</v>
      </c>
      <c r="D91" s="45"/>
      <c r="E91" s="46">
        <v>0.04</v>
      </c>
      <c r="F91" s="47"/>
      <c r="G91" s="42"/>
      <c r="H91" s="48"/>
    </row>
    <row r="92" spans="1:12" ht="38.25" thickBot="1">
      <c r="B92" s="23">
        <f t="shared" si="3"/>
        <v>7.0699999999999985</v>
      </c>
      <c r="C92" s="49" t="s">
        <v>26</v>
      </c>
      <c r="D92" s="45"/>
      <c r="E92" s="46">
        <v>0.01</v>
      </c>
      <c r="F92" s="47"/>
      <c r="G92" s="42"/>
      <c r="H92" s="48"/>
    </row>
    <row r="93" spans="1:12" ht="19.5" thickBot="1">
      <c r="B93" s="23">
        <f t="shared" si="3"/>
        <v>7.0799999999999983</v>
      </c>
      <c r="C93" s="44" t="s">
        <v>27</v>
      </c>
      <c r="D93" s="45"/>
      <c r="E93" s="46">
        <v>1E-3</v>
      </c>
      <c r="F93" s="47"/>
      <c r="G93" s="42"/>
      <c r="H93" s="48"/>
    </row>
    <row r="94" spans="1:12" ht="19.5" thickBot="1">
      <c r="B94" s="23">
        <f t="shared" si="3"/>
        <v>7.0899999999999981</v>
      </c>
      <c r="C94" s="44" t="s">
        <v>28</v>
      </c>
      <c r="D94" s="45"/>
      <c r="E94" s="46">
        <v>0.18</v>
      </c>
      <c r="F94" s="47"/>
      <c r="G94" s="42"/>
      <c r="H94" s="48"/>
    </row>
    <row r="95" spans="1:12" ht="19.5" thickBot="1">
      <c r="B95" s="50"/>
      <c r="C95" s="51"/>
      <c r="D95" s="52"/>
      <c r="E95" s="51"/>
      <c r="F95" s="51"/>
      <c r="G95" s="53"/>
      <c r="H95" s="54">
        <f>SUM(G86:G94)</f>
        <v>0</v>
      </c>
    </row>
    <row r="96" spans="1:12" ht="19.5" thickBot="1">
      <c r="B96" s="55"/>
      <c r="C96" s="56"/>
      <c r="D96" s="56"/>
      <c r="E96" s="56"/>
      <c r="F96" s="56"/>
      <c r="G96" s="56"/>
      <c r="H96" s="57"/>
    </row>
    <row r="97" spans="2:8" ht="21" thickBot="1">
      <c r="B97" s="92" t="s">
        <v>7</v>
      </c>
      <c r="C97" s="93"/>
      <c r="D97" s="93"/>
      <c r="E97" s="93"/>
      <c r="F97" s="93"/>
      <c r="G97" s="93"/>
      <c r="H97" s="58">
        <f>+ROUND(SUM(H95+H83),2)</f>
        <v>0</v>
      </c>
    </row>
    <row r="98" spans="2:8" ht="18.75">
      <c r="B98" s="59"/>
      <c r="C98" s="60"/>
      <c r="D98" s="61"/>
      <c r="E98" s="62"/>
      <c r="F98" s="63"/>
      <c r="G98" s="63"/>
      <c r="H98" s="64"/>
    </row>
    <row r="99" spans="2:8" ht="18.75">
      <c r="B99" s="65"/>
      <c r="C99" s="66"/>
      <c r="D99" s="67"/>
      <c r="E99" s="83"/>
      <c r="F99" s="94"/>
      <c r="G99" s="95"/>
      <c r="H99" s="96"/>
    </row>
    <row r="100" spans="2:8" ht="18.75">
      <c r="B100" s="65"/>
      <c r="C100" s="66"/>
      <c r="D100" s="67"/>
      <c r="E100" s="83"/>
      <c r="F100" s="83"/>
      <c r="G100" s="83"/>
      <c r="H100" s="68"/>
    </row>
    <row r="101" spans="2:8" ht="18.75">
      <c r="B101" s="65"/>
      <c r="C101" s="69"/>
      <c r="D101" s="67"/>
      <c r="E101" s="83"/>
      <c r="F101" s="70"/>
      <c r="G101" s="70"/>
      <c r="H101" s="71"/>
    </row>
    <row r="102" spans="2:8" ht="18.75">
      <c r="B102" s="65"/>
      <c r="C102" s="72"/>
      <c r="D102" s="84"/>
      <c r="E102" s="85"/>
      <c r="F102" s="85"/>
      <c r="G102" s="85"/>
      <c r="H102" s="86"/>
    </row>
    <row r="103" spans="2:8" ht="18.75">
      <c r="B103" s="65"/>
      <c r="C103" s="66"/>
      <c r="D103" s="67"/>
      <c r="E103" s="97"/>
      <c r="F103" s="98"/>
      <c r="G103" s="98"/>
      <c r="H103" s="99"/>
    </row>
    <row r="104" spans="2:8" ht="18.75">
      <c r="B104" s="65"/>
      <c r="C104" s="69"/>
      <c r="D104" s="67"/>
      <c r="E104" s="83"/>
      <c r="F104" s="70"/>
      <c r="G104" s="70"/>
      <c r="H104" s="71"/>
    </row>
    <row r="105" spans="2:8" ht="18.75">
      <c r="B105" s="65"/>
      <c r="C105" s="97"/>
      <c r="D105" s="98"/>
      <c r="E105" s="98"/>
      <c r="F105" s="98"/>
      <c r="G105" s="98"/>
      <c r="H105" s="99"/>
    </row>
    <row r="106" spans="2:8" ht="18.75">
      <c r="B106" s="65"/>
      <c r="C106" s="69"/>
      <c r="D106" s="67"/>
      <c r="E106" s="83"/>
      <c r="F106" s="70"/>
      <c r="G106" s="70"/>
      <c r="H106" s="71"/>
    </row>
    <row r="107" spans="2:8" ht="18.75">
      <c r="B107" s="65"/>
      <c r="C107" s="69"/>
      <c r="D107" s="67"/>
      <c r="E107" s="83"/>
      <c r="F107" s="70"/>
      <c r="G107" s="70"/>
      <c r="H107" s="71"/>
    </row>
    <row r="108" spans="2:8" ht="18.75">
      <c r="B108" s="65"/>
      <c r="C108" s="84"/>
      <c r="D108" s="85"/>
      <c r="E108" s="85"/>
      <c r="F108" s="85"/>
      <c r="G108" s="85"/>
      <c r="H108" s="86"/>
    </row>
    <row r="109" spans="2:8" ht="19.5" thickBot="1">
      <c r="B109" s="73"/>
      <c r="C109" s="87"/>
      <c r="D109" s="88"/>
      <c r="E109" s="88"/>
      <c r="F109" s="88"/>
      <c r="G109" s="88"/>
      <c r="H109" s="89"/>
    </row>
    <row r="110" spans="2:8">
      <c r="B110" s="2"/>
      <c r="C110" s="4"/>
      <c r="D110" s="2"/>
      <c r="E110" s="2"/>
      <c r="F110" s="2"/>
      <c r="G110" s="2"/>
      <c r="H110" s="74"/>
    </row>
  </sheetData>
  <autoFilter ref="B10:H83"/>
  <mergeCells count="25">
    <mergeCell ref="J14:K14"/>
    <mergeCell ref="J15:K15"/>
    <mergeCell ref="J16:K16"/>
    <mergeCell ref="J17:K17"/>
    <mergeCell ref="B5:C5"/>
    <mergeCell ref="D5:H5"/>
    <mergeCell ref="B6:C6"/>
    <mergeCell ref="D6:H6"/>
    <mergeCell ref="B7:C7"/>
    <mergeCell ref="D7:H7"/>
    <mergeCell ref="B8:C8"/>
    <mergeCell ref="D8:F8"/>
    <mergeCell ref="B2:H2"/>
    <mergeCell ref="B3:C3"/>
    <mergeCell ref="D3:H3"/>
    <mergeCell ref="B4:C4"/>
    <mergeCell ref="D4:H4"/>
    <mergeCell ref="C108:H108"/>
    <mergeCell ref="C109:H109"/>
    <mergeCell ref="B83:G83"/>
    <mergeCell ref="B97:G97"/>
    <mergeCell ref="F99:H99"/>
    <mergeCell ref="E103:H103"/>
    <mergeCell ref="C105:H105"/>
    <mergeCell ref="D102:H102"/>
  </mergeCells>
  <printOptions horizontalCentered="1"/>
  <pageMargins left="0.25" right="0.25" top="0.46" bottom="0.38" header="0.31496062992125984" footer="0.15"/>
  <pageSetup scale="71" orientation="portrait" horizontalDpi="300" verticalDpi="300" r:id="rId1"/>
  <headerFooter>
    <oddFooter>&amp;R&amp;9&amp;P/&amp;N</oddFooter>
  </headerFooter>
  <rowBreaks count="1" manualBreakCount="1">
    <brk id="84" min="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E13" sqref="E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LM BARRIO NUEVO II</vt:lpstr>
      <vt:lpstr>Hoja1</vt:lpstr>
      <vt:lpstr>'LM BARRIO NUEVO II'!Área_de_impresión</vt:lpstr>
      <vt:lpstr>'LM BARRIO NUEVO II'!Títulos_a_imprimir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obraspublicas</cp:lastModifiedBy>
  <cp:lastPrinted>2021-10-04T14:51:40Z</cp:lastPrinted>
  <dcterms:created xsi:type="dcterms:W3CDTF">2017-12-28T17:07:55Z</dcterms:created>
  <dcterms:modified xsi:type="dcterms:W3CDTF">2022-05-24T18:08:37Z</dcterms:modified>
</cp:coreProperties>
</file>