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/>
  </bookViews>
  <sheets>
    <sheet name="ACT 21 03 2022 YC" sheetId="4" r:id="rId1"/>
  </sheets>
  <definedNames>
    <definedName name="_xlnm.Print_Area" localSheetId="0">'ACT 21 03 2022 YC'!$B$1:$H$133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4" l="1"/>
  <c r="B51" i="4" s="1"/>
  <c r="B56" i="4" s="1"/>
  <c r="B57" i="4" s="1"/>
  <c r="B58" i="4" s="1"/>
  <c r="B59" i="4" s="1"/>
  <c r="B60" i="4" s="1"/>
  <c r="B26" i="4"/>
  <c r="B25" i="4"/>
  <c r="D99" i="4"/>
  <c r="D96" i="4"/>
  <c r="D97" i="4" s="1"/>
  <c r="D98" i="4"/>
  <c r="B91" i="4"/>
  <c r="D88" i="4"/>
  <c r="D86" i="4"/>
  <c r="D85" i="4"/>
  <c r="D87" i="4" s="1"/>
  <c r="J78" i="4"/>
  <c r="D78" i="4"/>
  <c r="D79" i="4" s="1"/>
  <c r="D81" i="4"/>
  <c r="D80" i="4"/>
  <c r="D65" i="4"/>
  <c r="D66" i="4" s="1"/>
  <c r="D60" i="4"/>
  <c r="D59" i="4"/>
  <c r="D57" i="4"/>
  <c r="D58" i="4" s="1"/>
  <c r="D68" i="4"/>
  <c r="D67" i="4"/>
  <c r="B37" i="4"/>
  <c r="B38" i="4" s="1"/>
  <c r="B39" i="4" s="1"/>
  <c r="B40" i="4" s="1"/>
  <c r="B43" i="4" l="1"/>
  <c r="B44" i="4" s="1"/>
  <c r="B45" i="4" s="1"/>
  <c r="B46" i="4" s="1"/>
  <c r="B47" i="4" s="1"/>
  <c r="B48" i="4" s="1"/>
  <c r="B52" i="4"/>
  <c r="B62" i="4"/>
  <c r="B63" i="4" l="1"/>
  <c r="B64" i="4" s="1"/>
  <c r="B65" i="4" s="1"/>
  <c r="B66" i="4" s="1"/>
  <c r="B67" i="4" s="1"/>
  <c r="B68" i="4" s="1"/>
  <c r="B70" i="4"/>
  <c r="B71" i="4" l="1"/>
  <c r="B74" i="4"/>
  <c r="J67" i="4"/>
  <c r="J68" i="4" s="1"/>
  <c r="B76" i="4" l="1"/>
  <c r="B77" i="4" s="1"/>
  <c r="B78" i="4" s="1"/>
  <c r="B79" i="4" s="1"/>
  <c r="B80" i="4" s="1"/>
  <c r="B81" i="4" s="1"/>
  <c r="B83" i="4"/>
  <c r="B84" i="4" l="1"/>
  <c r="B85" i="4" s="1"/>
  <c r="B86" i="4" s="1"/>
  <c r="B87" i="4" s="1"/>
  <c r="B88" i="4" s="1"/>
  <c r="B95" i="4"/>
  <c r="B101" i="4" l="1"/>
  <c r="B102" i="4" s="1"/>
  <c r="B96" i="4"/>
  <c r="B97" i="4" s="1"/>
  <c r="B98" i="4" s="1"/>
  <c r="B99" i="4" s="1"/>
  <c r="D29" i="4" l="1"/>
  <c r="D27" i="4"/>
  <c r="D26" i="4"/>
  <c r="D28" i="4" s="1"/>
  <c r="B27" i="4"/>
  <c r="B28" i="4" s="1"/>
  <c r="B29" i="4" s="1"/>
  <c r="D21" i="4" l="1"/>
  <c r="D19" i="4"/>
  <c r="B17" i="4" l="1"/>
  <c r="B32" i="4"/>
  <c r="B12" i="4" l="1"/>
  <c r="B18" i="4" l="1"/>
  <c r="B19" i="4" s="1"/>
  <c r="B20" i="4" s="1"/>
  <c r="B21" i="4" s="1"/>
  <c r="B22" i="4" s="1"/>
  <c r="D22" i="4" l="1"/>
  <c r="D20" i="4" l="1"/>
  <c r="I28" i="4" l="1"/>
  <c r="G116" i="4"/>
  <c r="G112" i="4" l="1"/>
  <c r="G111" i="4"/>
  <c r="G113" i="4"/>
  <c r="G109" i="4"/>
  <c r="G114" i="4"/>
  <c r="G115" i="4"/>
  <c r="G110" i="4"/>
  <c r="G108" i="4"/>
</calcChain>
</file>

<file path=xl/sharedStrings.xml><?xml version="1.0" encoding="utf-8"?>
<sst xmlns="http://schemas.openxmlformats.org/spreadsheetml/2006/main" count="171" uniqueCount="89">
  <si>
    <t>NO.</t>
  </si>
  <si>
    <t>DETALLE</t>
  </si>
  <si>
    <t>CANT.</t>
  </si>
  <si>
    <t>UNID.</t>
  </si>
  <si>
    <t>P.U.</t>
  </si>
  <si>
    <t>SUB-TOTAL</t>
  </si>
  <si>
    <t>TOTAL</t>
  </si>
  <si>
    <t>LIMPIEZA</t>
  </si>
  <si>
    <t>GASTOS INDIRECTOS</t>
  </si>
  <si>
    <t>SUB-TOTAL INDIRECTOS</t>
  </si>
  <si>
    <t xml:space="preserve">TOTAL  GENERAL </t>
  </si>
  <si>
    <t>Aprobado por:</t>
  </si>
  <si>
    <t xml:space="preserve">Limpieza en General </t>
  </si>
  <si>
    <t>p.a.</t>
  </si>
  <si>
    <t>ml</t>
  </si>
  <si>
    <t xml:space="preserve">CONSTRUCCION DE CONTENES </t>
  </si>
  <si>
    <t>A</t>
  </si>
  <si>
    <t>I</t>
  </si>
  <si>
    <t>m3</t>
  </si>
  <si>
    <t xml:space="preserve">Demolicion de Contenes en Mal Estado </t>
  </si>
  <si>
    <t>Replanteo de Contenes</t>
  </si>
  <si>
    <t>Bote de Material Inservible e=20%</t>
  </si>
  <si>
    <t>Hormigon en Contenes Pulido f´c=180kg/cm2 h=0.30mts b=0.50mts</t>
  </si>
  <si>
    <t xml:space="preserve">Sub-Total RD$ </t>
  </si>
  <si>
    <t>Excavacion a Mano (265.70x0.30x0.20)mts</t>
  </si>
  <si>
    <t>Telford para Contenes (265.70x0.30x0.20)mts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</si>
  <si>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</si>
  <si>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</si>
  <si>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</si>
  <si>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</si>
  <si>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</si>
  <si>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</si>
  <si>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PRELIMINARES</t>
  </si>
  <si>
    <t>Suministro e Instalacion de Valla Informativa de Obra</t>
  </si>
  <si>
    <t>UND</t>
  </si>
  <si>
    <t>M3</t>
  </si>
  <si>
    <t>III</t>
  </si>
  <si>
    <t>II</t>
  </si>
  <si>
    <t xml:space="preserve">SABANA PERDIDA, VILLA MELLA Y GUARICANOS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</si>
  <si>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</si>
  <si>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</si>
  <si>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</si>
  <si>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</si>
  <si>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</si>
  <si>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</si>
  <si>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</si>
  <si>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</si>
  <si>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</si>
  <si>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</si>
  <si>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 por:</t>
  </si>
  <si>
    <t xml:space="preserve"> Revisado por:</t>
  </si>
  <si>
    <t>ING. YASMIN COMAS AMADOR</t>
  </si>
  <si>
    <t>Unidad de Presupuestos</t>
  </si>
  <si>
    <t xml:space="preserve"> </t>
  </si>
  <si>
    <t xml:space="preserve">ING. CRESENCIO PAREDES POLANCO </t>
  </si>
  <si>
    <t>Director Obras Públicas Municipales</t>
  </si>
  <si>
    <t>ING. PATRIA PEGUERO</t>
  </si>
  <si>
    <t>Enc. Unidad de Presupuestos</t>
  </si>
  <si>
    <t>CONSTRUCCION DE ACERAS, CONTENES, BADENES</t>
  </si>
  <si>
    <t xml:space="preserve">CONSTRUCCIÓN DE ACERAS </t>
  </si>
  <si>
    <t>Excavación a mano (2274.40)mts</t>
  </si>
  <si>
    <t>Relleno de Material Clasificado (Caliche) debajo de Acera, Regado, Nivelado y Compactado e=0.10mts</t>
  </si>
  <si>
    <t>Bote de Material Inservible producto de la Excavación e=20%</t>
  </si>
  <si>
    <t>Acera en Hormigón Violinada e=0.10m ; Hormigón 210kg/cm2</t>
  </si>
  <si>
    <t>M2</t>
  </si>
  <si>
    <t>Excavación Con Compresor (19.0x2.10x0.60)mts</t>
  </si>
  <si>
    <t>Bote de Material inservible e=20%</t>
  </si>
  <si>
    <t>Hormigón Ciclópeo (19.00x2.10x0.35)m</t>
  </si>
  <si>
    <t>Hormigón en Losa f´c=210kg/cm2 con AceroØ1/2@0.20mts A.D y A.C (19.00x2.10x0.25)m</t>
  </si>
  <si>
    <t>CONSTRUCCIÓN DE BADEN</t>
  </si>
  <si>
    <t xml:space="preserve">Replanteo de Conténes </t>
  </si>
  <si>
    <t>ML</t>
  </si>
  <si>
    <t xml:space="preserve">Demolición de Conténes en mal estado </t>
  </si>
  <si>
    <t>Contén Pulido h=0.30m - Hormigón 210kg/cm2 b=0.50 h=0.30m - sección 0.105M2</t>
  </si>
  <si>
    <t>CONSTRUCCIÓN DE ACERAS Y CONTENES</t>
  </si>
  <si>
    <t>Excavación Con Compresor (10.00x5.50x0.60)mts</t>
  </si>
  <si>
    <t>Hormigón Ciclópeo (10.00x5.50x0.35)m</t>
  </si>
  <si>
    <t>Hormigón en Losa f´c=210kg/cm2 con AceroØ1/2@0.20mts A.D y A.C (10.00x5.50x0.25)m</t>
  </si>
  <si>
    <t>Excavacion a Mano (20.00x0.30x0.20)mts</t>
  </si>
  <si>
    <t>Telford para Contenes (20.00x0.30x0.20)mts</t>
  </si>
  <si>
    <t>CONSTRUCCIÓN DE CONTENES</t>
  </si>
  <si>
    <t>IV</t>
  </si>
  <si>
    <t>CARRETERA VIEJA SABANA PERDIDA</t>
  </si>
  <si>
    <t>(Long=35.00mts)</t>
  </si>
  <si>
    <t>AV. CHARLES DE GAULLE</t>
  </si>
  <si>
    <t xml:space="preserve">  (Long=20.00mts)</t>
  </si>
  <si>
    <t xml:space="preserve">AV. EMMA BALAGUER  , GUARICANOS </t>
  </si>
  <si>
    <t>CALLE ENRIQUE BLANCO, GUARICANOS</t>
  </si>
  <si>
    <t xml:space="preserve">RESTAURADORES, , SABANA PERDIDA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</si>
</sst>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0.0"/>
    <numFmt numFmtId="168" formatCode="#,##0.000"/>
  </numFmts>
  <fonts count="14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13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vertical="center"/>
    </xf>
    <xf numFmtId="166" fontId="10" fillId="4" borderId="17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4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/>
    <xf numFmtId="0" fontId="10" fillId="0" borderId="1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right" vertical="center"/>
    </xf>
    <xf numFmtId="166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10" fillId="3" borderId="7" xfId="0" applyNumberFormat="1" applyFont="1" applyFill="1" applyBorder="1" applyAlignment="1">
      <alignment horizontal="right" vertical="center"/>
    </xf>
    <xf numFmtId="2" fontId="10" fillId="0" borderId="5" xfId="0" applyNumberFormat="1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/>
    </xf>
    <xf numFmtId="166" fontId="10" fillId="3" borderId="20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2" fontId="11" fillId="3" borderId="15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right"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4" borderId="22" xfId="0" applyNumberFormat="1" applyFont="1" applyFill="1" applyBorder="1" applyAlignment="1">
      <alignment horizontal="right" vertical="center"/>
    </xf>
    <xf numFmtId="0" fontId="4" fillId="0" borderId="6" xfId="0" applyFont="1" applyBorder="1"/>
    <xf numFmtId="4" fontId="10" fillId="5" borderId="20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vertical="center"/>
    </xf>
    <xf numFmtId="4" fontId="10" fillId="5" borderId="16" xfId="0" applyNumberFormat="1" applyFont="1" applyFill="1" applyBorder="1" applyAlignment="1">
      <alignment horizontal="right" vertical="center"/>
    </xf>
    <xf numFmtId="4" fontId="11" fillId="0" borderId="19" xfId="0" applyNumberFormat="1" applyFont="1" applyFill="1" applyBorder="1" applyAlignment="1">
      <alignment horizontal="right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right" vertical="center"/>
    </xf>
    <xf numFmtId="0" fontId="2" fillId="0" borderId="25" xfId="0" applyFont="1" applyFill="1" applyBorder="1"/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vertical="center"/>
    </xf>
    <xf numFmtId="4" fontId="10" fillId="0" borderId="29" xfId="0" applyNumberFormat="1" applyFont="1" applyFill="1" applyBorder="1" applyAlignment="1"/>
    <xf numFmtId="0" fontId="4" fillId="0" borderId="10" xfId="0" applyFont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right" vertical="center"/>
    </xf>
    <xf numFmtId="4" fontId="12" fillId="5" borderId="20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vertical="center"/>
    </xf>
    <xf numFmtId="0" fontId="4" fillId="4" borderId="15" xfId="0" applyFont="1" applyFill="1" applyBorder="1"/>
    <xf numFmtId="4" fontId="12" fillId="4" borderId="16" xfId="0" applyNumberFormat="1" applyFont="1" applyFill="1" applyBorder="1" applyAlignment="1">
      <alignment horizontal="right" vertical="center"/>
    </xf>
    <xf numFmtId="4" fontId="4" fillId="0" borderId="24" xfId="0" applyNumberFormat="1" applyFont="1" applyFill="1" applyBorder="1" applyAlignment="1">
      <alignment horizontal="right" vertical="center"/>
    </xf>
    <xf numFmtId="4" fontId="4" fillId="0" borderId="30" xfId="0" applyNumberFormat="1" applyFont="1" applyFill="1" applyBorder="1" applyAlignment="1">
      <alignment horizontal="right" vertical="center"/>
    </xf>
    <xf numFmtId="4" fontId="11" fillId="0" borderId="33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center" wrapText="1"/>
    </xf>
    <xf numFmtId="4" fontId="4" fillId="0" borderId="34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horizontal="right" vertical="center"/>
    </xf>
    <xf numFmtId="4" fontId="4" fillId="0" borderId="35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4" fontId="11" fillId="0" borderId="34" xfId="0" applyNumberFormat="1" applyFont="1" applyFill="1" applyBorder="1" applyAlignment="1">
      <alignment horizontal="center" vertical="center"/>
    </xf>
    <xf numFmtId="4" fontId="11" fillId="0" borderId="30" xfId="0" applyNumberFormat="1" applyFont="1" applyFill="1" applyBorder="1" applyAlignment="1">
      <alignment horizontal="right" vertical="center"/>
    </xf>
    <xf numFmtId="166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/>
    <xf numFmtId="2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right" vertical="center"/>
    </xf>
    <xf numFmtId="2" fontId="12" fillId="5" borderId="20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/>
    </xf>
    <xf numFmtId="4" fontId="4" fillId="0" borderId="37" xfId="0" applyNumberFormat="1" applyFont="1" applyFill="1" applyBorder="1" applyAlignment="1">
      <alignment horizontal="right" vertical="center"/>
    </xf>
    <xf numFmtId="4" fontId="10" fillId="0" borderId="31" xfId="0" applyNumberFormat="1" applyFont="1" applyFill="1" applyBorder="1" applyAlignment="1"/>
    <xf numFmtId="4" fontId="10" fillId="0" borderId="31" xfId="0" applyNumberFormat="1" applyFont="1" applyFill="1" applyBorder="1" applyAlignment="1">
      <alignment horizontal="right" vertical="center"/>
    </xf>
    <xf numFmtId="4" fontId="11" fillId="6" borderId="20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2" fontId="11" fillId="0" borderId="19" xfId="0" applyNumberFormat="1" applyFont="1" applyBorder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/>
    </xf>
    <xf numFmtId="4" fontId="11" fillId="0" borderId="24" xfId="0" applyNumberFormat="1" applyFont="1" applyBorder="1" applyAlignment="1">
      <alignment horizontal="right" vertical="center"/>
    </xf>
    <xf numFmtId="0" fontId="2" fillId="0" borderId="25" xfId="0" applyFont="1" applyBorder="1"/>
    <xf numFmtId="0" fontId="11" fillId="0" borderId="2" xfId="0" applyFont="1" applyBorder="1" applyAlignment="1">
      <alignment vertical="center"/>
    </xf>
    <xf numFmtId="2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right" vertical="center"/>
    </xf>
    <xf numFmtId="4" fontId="10" fillId="0" borderId="39" xfId="0" applyNumberFormat="1" applyFont="1" applyBorder="1"/>
    <xf numFmtId="4" fontId="11" fillId="0" borderId="1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6" fillId="6" borderId="0" xfId="0" applyFont="1" applyFill="1" applyBorder="1" applyAlignment="1">
      <alignment horizontal="right" vertical="center"/>
    </xf>
    <xf numFmtId="0" fontId="10" fillId="0" borderId="40" xfId="0" applyFont="1" applyBorder="1" applyAlignment="1">
      <alignment vertical="center" wrapText="1"/>
    </xf>
    <xf numFmtId="165" fontId="10" fillId="0" borderId="41" xfId="5" applyFont="1" applyFill="1" applyBorder="1" applyAlignment="1">
      <alignment horizontal="right" vertical="center"/>
    </xf>
    <xf numFmtId="4" fontId="10" fillId="0" borderId="41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 applyAlignment="1">
      <alignment horizontal="center" vertical="center"/>
    </xf>
    <xf numFmtId="168" fontId="11" fillId="0" borderId="43" xfId="0" applyNumberFormat="1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right" vertical="center"/>
    </xf>
    <xf numFmtId="0" fontId="4" fillId="0" borderId="51" xfId="0" applyFont="1" applyBorder="1" applyAlignment="1">
      <alignment vertical="center"/>
    </xf>
    <xf numFmtId="0" fontId="5" fillId="0" borderId="0" xfId="0" applyFont="1" applyBorder="1"/>
    <xf numFmtId="4" fontId="11" fillId="0" borderId="52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/>
    </xf>
    <xf numFmtId="0" fontId="4" fillId="0" borderId="53" xfId="0" applyFont="1" applyBorder="1" applyAlignment="1">
      <alignment horizontal="right" vertical="center"/>
    </xf>
    <xf numFmtId="0" fontId="4" fillId="0" borderId="54" xfId="0" applyFont="1" applyBorder="1" applyAlignment="1">
      <alignment vertical="center"/>
    </xf>
    <xf numFmtId="4" fontId="10" fillId="0" borderId="38" xfId="0" applyNumberFormat="1" applyFont="1" applyFill="1" applyBorder="1" applyAlignment="1">
      <alignment horizontal="right" vertical="center"/>
    </xf>
    <xf numFmtId="4" fontId="11" fillId="3" borderId="14" xfId="0" applyNumberFormat="1" applyFont="1" applyFill="1" applyBorder="1" applyAlignment="1">
      <alignment horizontal="right" vertical="center"/>
    </xf>
    <xf numFmtId="0" fontId="2" fillId="0" borderId="32" xfId="0" applyFont="1" applyBorder="1"/>
    <xf numFmtId="4" fontId="10" fillId="0" borderId="1" xfId="0" applyNumberFormat="1" applyFont="1" applyBorder="1"/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/>
    </xf>
    <xf numFmtId="4" fontId="10" fillId="0" borderId="32" xfId="0" applyNumberFormat="1" applyFont="1" applyFill="1" applyBorder="1" applyAlignment="1">
      <alignment horizontal="right" vertical="center"/>
    </xf>
    <xf numFmtId="10" fontId="11" fillId="0" borderId="2" xfId="0" applyNumberFormat="1" applyFont="1" applyFill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/>
    </xf>
    <xf numFmtId="2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right"/>
    </xf>
    <xf numFmtId="4" fontId="11" fillId="0" borderId="30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4" fontId="11" fillId="0" borderId="3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center" vertical="center" wrapText="1"/>
    </xf>
    <xf numFmtId="4" fontId="11" fillId="0" borderId="56" xfId="0" applyNumberFormat="1" applyFont="1" applyFill="1" applyBorder="1" applyAlignment="1">
      <alignment horizontal="center" vertical="center"/>
    </xf>
    <xf numFmtId="4" fontId="11" fillId="0" borderId="36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67" fontId="11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/>
    <xf numFmtId="0" fontId="10" fillId="0" borderId="17" xfId="0" applyFont="1" applyFill="1" applyBorder="1" applyAlignment="1">
      <alignment horizontal="right" vertical="center"/>
    </xf>
    <xf numFmtId="2" fontId="11" fillId="0" borderId="34" xfId="0" applyNumberFormat="1" applyFont="1" applyFill="1" applyBorder="1" applyAlignment="1">
      <alignment horizontal="center" vertical="center" wrapText="1"/>
    </xf>
    <xf numFmtId="4" fontId="11" fillId="0" borderId="37" xfId="0" applyNumberFormat="1" applyFont="1" applyFill="1" applyBorder="1" applyAlignment="1">
      <alignment horizontal="center" vertical="center"/>
    </xf>
    <xf numFmtId="4" fontId="11" fillId="0" borderId="55" xfId="0" applyNumberFormat="1" applyFont="1" applyFill="1" applyBorder="1" applyAlignment="1">
      <alignment horizontal="center" vertical="center" wrapText="1"/>
    </xf>
    <xf numFmtId="2" fontId="11" fillId="0" borderId="56" xfId="0" applyNumberFormat="1" applyFont="1" applyFill="1" applyBorder="1" applyAlignment="1">
      <alignment horizontal="center" vertical="center" wrapText="1"/>
    </xf>
    <xf numFmtId="4" fontId="11" fillId="0" borderId="57" xfId="0" applyNumberFormat="1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2" fillId="0" borderId="23" xfId="0" applyFont="1" applyBorder="1"/>
    <xf numFmtId="0" fontId="2" fillId="0" borderId="13" xfId="0" applyFont="1" applyBorder="1" applyAlignment="1"/>
    <xf numFmtId="0" fontId="2" fillId="0" borderId="13" xfId="0" applyFont="1" applyBorder="1"/>
    <xf numFmtId="0" fontId="2" fillId="0" borderId="14" xfId="0" applyFont="1" applyBorder="1"/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/>
    </xf>
    <xf numFmtId="0" fontId="4" fillId="4" borderId="15" xfId="0" applyFont="1" applyFill="1" applyBorder="1" applyAlignment="1">
      <alignment vertical="center"/>
    </xf>
    <xf numFmtId="4" fontId="10" fillId="4" borderId="16" xfId="0" applyNumberFormat="1" applyFont="1" applyFill="1" applyBorder="1" applyAlignment="1"/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/>
    </xf>
    <xf numFmtId="4" fontId="10" fillId="0" borderId="31" xfId="0" applyNumberFormat="1" applyFont="1" applyFill="1" applyBorder="1" applyAlignment="1">
      <alignment horizontal="right"/>
    </xf>
    <xf numFmtId="4" fontId="10" fillId="0" borderId="32" xfId="0" applyNumberFormat="1" applyFont="1" applyFill="1" applyBorder="1" applyAlignment="1">
      <alignment horizontal="right"/>
    </xf>
    <xf numFmtId="4" fontId="12" fillId="0" borderId="17" xfId="0" applyNumberFormat="1" applyFont="1" applyFill="1" applyBorder="1" applyAlignment="1">
      <alignment horizontal="right"/>
    </xf>
    <xf numFmtId="4" fontId="12" fillId="0" borderId="32" xfId="0" applyNumberFormat="1" applyFont="1" applyFill="1" applyBorder="1" applyAlignment="1">
      <alignment horizontal="right"/>
    </xf>
    <xf numFmtId="0" fontId="10" fillId="5" borderId="20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4" fontId="12" fillId="0" borderId="31" xfId="0" applyNumberFormat="1" applyFont="1" applyFill="1" applyBorder="1" applyAlignment="1">
      <alignment horizontal="right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4" borderId="15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166" fontId="10" fillId="0" borderId="20" xfId="0" applyNumberFormat="1" applyFont="1" applyFill="1" applyBorder="1" applyAlignment="1">
      <alignment horizontal="right" vertical="center"/>
    </xf>
    <xf numFmtId="166" fontId="10" fillId="0" borderId="15" xfId="0" applyNumberFormat="1" applyFont="1" applyFill="1" applyBorder="1" applyAlignment="1">
      <alignment horizontal="right" vertical="center"/>
    </xf>
    <xf numFmtId="0" fontId="12" fillId="5" borderId="15" xfId="0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right" vertical="top"/>
    </xf>
    <xf numFmtId="0" fontId="10" fillId="2" borderId="0" xfId="1" applyFont="1" applyFill="1" applyBorder="1" applyAlignment="1">
      <alignment horizontal="right" vertical="top"/>
    </xf>
    <xf numFmtId="0" fontId="11" fillId="2" borderId="10" xfId="1" applyFont="1" applyFill="1" applyBorder="1" applyAlignment="1">
      <alignment horizontal="left" vertical="top" wrapText="1"/>
    </xf>
    <xf numFmtId="0" fontId="11" fillId="2" borderId="11" xfId="1" applyFont="1" applyFill="1" applyBorder="1" applyAlignment="1">
      <alignment horizontal="left" vertical="top" wrapText="1"/>
    </xf>
    <xf numFmtId="0" fontId="10" fillId="4" borderId="20" xfId="0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right" vertical="center"/>
    </xf>
    <xf numFmtId="0" fontId="10" fillId="4" borderId="21" xfId="0" applyFon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13" xfId="1" applyFont="1" applyFill="1" applyBorder="1" applyAlignment="1">
      <alignment horizontal="left" vertical="center"/>
    </xf>
    <xf numFmtId="0" fontId="11" fillId="2" borderId="14" xfId="1" applyFont="1" applyFill="1" applyBorder="1" applyAlignment="1">
      <alignment horizontal="left" vertical="center"/>
    </xf>
    <xf numFmtId="0" fontId="11" fillId="2" borderId="15" xfId="1" applyFont="1" applyFill="1" applyBorder="1" applyAlignment="1">
      <alignment horizontal="left" vertical="center"/>
    </xf>
    <xf numFmtId="0" fontId="11" fillId="2" borderId="16" xfId="1" applyFont="1" applyFill="1" applyBorder="1" applyAlignment="1">
      <alignment horizontal="left" vertical="center"/>
    </xf>
    <xf numFmtId="14" fontId="11" fillId="2" borderId="10" xfId="1" applyNumberFormat="1" applyFont="1" applyFill="1" applyBorder="1" applyAlignment="1">
      <alignment horizontal="left" vertical="center"/>
    </xf>
  </cellXfs>
  <cellStyles count="6">
    <cellStyle name="Millares 4" xfId="5"/>
    <cellStyle name="Millares 7" xfId="3"/>
    <cellStyle name="Normal" xfId="0" builtinId="0"/>
    <cellStyle name="Normal 10 2" xfId="4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77117</xdr:rowOff>
    </xdr:from>
    <xdr:to>
      <xdr:col>7</xdr:col>
      <xdr:colOff>895351</xdr:colOff>
      <xdr:row>0</xdr:row>
      <xdr:rowOff>1321439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6" y="77117"/>
          <a:ext cx="8248650" cy="1244322"/>
        </a:xfrm>
        <a:prstGeom prst="rect">
          <a:avLst/>
        </a:prstGeom>
      </xdr:spPr>
    </xdr:pic>
    <xdr:clientData/>
  </xdr:twoCellAnchor>
  <xdr:twoCellAnchor>
    <xdr:from>
      <xdr:col>2</xdr:col>
      <xdr:colOff>2530151</xdr:colOff>
      <xdr:row>130</xdr:row>
      <xdr:rowOff>225799</xdr:rowOff>
    </xdr:from>
    <xdr:to>
      <xdr:col>5</xdr:col>
      <xdr:colOff>943671</xdr:colOff>
      <xdr:row>130</xdr:row>
      <xdr:rowOff>225800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53E731E7-C8B1-4166-8481-48398E941252}"/>
            </a:ext>
          </a:extLst>
        </xdr:cNvPr>
        <xdr:cNvCxnSpPr/>
      </xdr:nvCxnSpPr>
      <xdr:spPr>
        <a:xfrm>
          <a:off x="4111301" y="25790899"/>
          <a:ext cx="393802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666749</xdr:colOff>
      <xdr:row>124</xdr:row>
      <xdr:rowOff>222252</xdr:rowOff>
    </xdr:from>
    <xdr:to>
      <xdr:col>2</xdr:col>
      <xdr:colOff>3471333</xdr:colOff>
      <xdr:row>124</xdr:row>
      <xdr:rowOff>232834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51937778-760F-4FF3-B2C3-09DF75C934ED}"/>
            </a:ext>
          </a:extLst>
        </xdr:cNvPr>
        <xdr:cNvCxnSpPr/>
      </xdr:nvCxnSpPr>
      <xdr:spPr>
        <a:xfrm>
          <a:off x="2247899" y="24358602"/>
          <a:ext cx="2804584" cy="105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652080</xdr:colOff>
      <xdr:row>124</xdr:row>
      <xdr:rowOff>226358</xdr:rowOff>
    </xdr:from>
    <xdr:to>
      <xdr:col>7</xdr:col>
      <xdr:colOff>764349</xdr:colOff>
      <xdr:row>124</xdr:row>
      <xdr:rowOff>226359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266C86DD-7C3E-4C6B-898A-8E82EAA7737D}"/>
            </a:ext>
          </a:extLst>
        </xdr:cNvPr>
        <xdr:cNvCxnSpPr/>
      </xdr:nvCxnSpPr>
      <xdr:spPr>
        <a:xfrm>
          <a:off x="7062405" y="24362708"/>
          <a:ext cx="3084069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4"/>
  <sheetViews>
    <sheetView tabSelected="1" view="pageBreakPreview" zoomScaleSheetLayoutView="100" workbookViewId="0">
      <selection activeCell="D7" sqref="D7:H7"/>
    </sheetView>
  </sheetViews>
  <sheetFormatPr baseColWidth="10" defaultColWidth="11.42578125" defaultRowHeight="15" x14ac:dyDescent="0.25"/>
  <cols>
    <col min="1" max="1" width="11.42578125" style="1"/>
    <col min="2" max="2" width="7.42578125" style="1" customWidth="1"/>
    <col min="3" max="3" width="52.140625" style="4" customWidth="1"/>
    <col min="4" max="4" width="10.7109375" style="1" customWidth="1"/>
    <col min="5" max="5" width="12" style="1" customWidth="1"/>
    <col min="6" max="6" width="13.7109375" style="1" customWidth="1"/>
    <col min="7" max="7" width="17" style="1" customWidth="1"/>
    <col min="8" max="8" width="16.140625" style="1" customWidth="1"/>
    <col min="9" max="9" width="0.140625" style="1" hidden="1" customWidth="1"/>
    <col min="10" max="10" width="14.5703125" style="1" hidden="1" customWidth="1"/>
    <col min="11" max="16384" width="11.42578125" style="1"/>
  </cols>
  <sheetData>
    <row r="1" spans="2:8" ht="116.25" customHeight="1" x14ac:dyDescent="0.25">
      <c r="B1" s="171"/>
      <c r="C1" s="172"/>
      <c r="D1" s="173"/>
      <c r="E1" s="173"/>
      <c r="F1" s="173"/>
      <c r="G1" s="173"/>
      <c r="H1" s="174"/>
    </row>
    <row r="2" spans="2:8" ht="23.25" hidden="1" customHeight="1" x14ac:dyDescent="0.25">
      <c r="B2" s="208"/>
      <c r="C2" s="209"/>
      <c r="D2" s="209"/>
      <c r="E2" s="209"/>
      <c r="F2" s="209"/>
      <c r="G2" s="209"/>
      <c r="H2" s="210"/>
    </row>
    <row r="3" spans="2:8" ht="15.75" customHeight="1" x14ac:dyDescent="0.25">
      <c r="B3" s="211"/>
      <c r="C3" s="212"/>
      <c r="D3" s="213"/>
      <c r="E3" s="213"/>
      <c r="F3" s="213"/>
      <c r="G3" s="213"/>
      <c r="H3" s="214"/>
    </row>
    <row r="4" spans="2:8" ht="20.25" customHeight="1" thickBot="1" x14ac:dyDescent="0.3">
      <c r="B4" s="215" t="s">
        <v>26</v>
      </c>
      <c r="C4" s="216"/>
      <c r="D4" s="217" t="s">
        <v>58</v>
      </c>
      <c r="E4" s="217"/>
      <c r="F4" s="217"/>
      <c r="G4" s="217"/>
      <c r="H4" s="218"/>
    </row>
    <row r="5" spans="2:8" ht="27" customHeight="1" x14ac:dyDescent="0.25">
      <c r="B5" s="222" t="s">
        <v>27</v>
      </c>
      <c r="C5" s="223"/>
      <c r="D5" s="224" t="s">
        <v>38</v>
      </c>
      <c r="E5" s="224"/>
      <c r="F5" s="224"/>
      <c r="G5" s="224"/>
      <c r="H5" s="225"/>
    </row>
    <row r="6" spans="2:8" ht="23.25" customHeight="1" thickBot="1" x14ac:dyDescent="0.3">
      <c r="B6" s="222" t="s">
        <v>28</v>
      </c>
      <c r="C6" s="223"/>
    </row>
    <row r="7" spans="2:8" ht="23.25" customHeight="1" thickBot="1" x14ac:dyDescent="0.3">
      <c r="B7" s="222" t="s">
        <v>29</v>
      </c>
      <c r="C7" s="223"/>
      <c r="D7" s="226" t="s">
        <v>30</v>
      </c>
      <c r="E7" s="226"/>
      <c r="F7" s="226"/>
      <c r="G7" s="226"/>
      <c r="H7" s="227"/>
    </row>
    <row r="8" spans="2:8" ht="23.25" customHeight="1" thickBot="1" x14ac:dyDescent="0.3">
      <c r="B8" s="222" t="s">
        <v>31</v>
      </c>
      <c r="C8" s="223"/>
      <c r="D8" s="228">
        <v>44739</v>
      </c>
      <c r="E8" s="228"/>
      <c r="F8" s="228"/>
      <c r="G8" s="6"/>
      <c r="H8" s="7"/>
    </row>
    <row r="9" spans="2:8" ht="17.45" thickBot="1" x14ac:dyDescent="0.35">
      <c r="B9" s="175"/>
      <c r="C9" s="176"/>
      <c r="D9" s="177"/>
      <c r="E9" s="178"/>
      <c r="F9" s="178"/>
      <c r="G9" s="178"/>
      <c r="H9" s="179"/>
    </row>
    <row r="10" spans="2:8" ht="18" thickBot="1" x14ac:dyDescent="0.3">
      <c r="B10" s="8" t="s">
        <v>0</v>
      </c>
      <c r="C10" s="9" t="s">
        <v>1</v>
      </c>
      <c r="D10" s="9" t="s">
        <v>2</v>
      </c>
      <c r="E10" s="9" t="s">
        <v>3</v>
      </c>
      <c r="F10" s="9" t="s">
        <v>4</v>
      </c>
      <c r="G10" s="9" t="s">
        <v>5</v>
      </c>
      <c r="H10" s="9" t="s">
        <v>6</v>
      </c>
    </row>
    <row r="11" spans="2:8" ht="18.600000000000001" thickBot="1" x14ac:dyDescent="0.3">
      <c r="B11" s="49">
        <v>1</v>
      </c>
      <c r="C11" s="50" t="s">
        <v>32</v>
      </c>
      <c r="D11" s="51"/>
      <c r="E11" s="52"/>
      <c r="F11" s="52"/>
      <c r="G11" s="52"/>
      <c r="H11" s="53"/>
    </row>
    <row r="12" spans="2:8" ht="36.6" thickBot="1" x14ac:dyDescent="0.3">
      <c r="B12" s="15">
        <f>+B11+0.01</f>
        <v>1.01</v>
      </c>
      <c r="C12" s="16" t="s">
        <v>33</v>
      </c>
      <c r="D12" s="54">
        <v>1</v>
      </c>
      <c r="E12" s="55" t="s">
        <v>34</v>
      </c>
      <c r="F12" s="54"/>
      <c r="G12" s="56"/>
      <c r="H12" s="57"/>
    </row>
    <row r="13" spans="2:8" ht="18.600000000000001" thickBot="1" x14ac:dyDescent="0.35">
      <c r="B13" s="58"/>
      <c r="C13" s="59"/>
      <c r="D13" s="60"/>
      <c r="E13" s="59"/>
      <c r="F13" s="59"/>
      <c r="G13" s="61"/>
      <c r="H13" s="62"/>
    </row>
    <row r="14" spans="2:8" ht="26.25" customHeight="1" thickBot="1" x14ac:dyDescent="0.35">
      <c r="B14" s="96" t="s">
        <v>17</v>
      </c>
      <c r="C14" s="72" t="s">
        <v>82</v>
      </c>
      <c r="D14" s="180"/>
      <c r="E14" s="181"/>
      <c r="F14" s="181"/>
      <c r="G14" s="181"/>
      <c r="H14" s="182"/>
    </row>
    <row r="15" spans="2:8" ht="24.75" customHeight="1" thickBot="1" x14ac:dyDescent="0.3">
      <c r="B15" s="93">
        <v>2</v>
      </c>
      <c r="C15" s="50" t="s">
        <v>15</v>
      </c>
      <c r="D15" s="64"/>
      <c r="E15" s="64"/>
      <c r="F15" s="64"/>
      <c r="G15" s="64"/>
      <c r="H15" s="65"/>
    </row>
    <row r="16" spans="2:8" ht="19.5" thickBot="1" x14ac:dyDescent="0.3">
      <c r="B16" s="12" t="s">
        <v>16</v>
      </c>
      <c r="C16" s="25" t="s">
        <v>83</v>
      </c>
      <c r="D16" s="13"/>
      <c r="E16" s="13"/>
      <c r="F16" s="13"/>
      <c r="G16" s="13"/>
      <c r="H16" s="14"/>
    </row>
    <row r="17" spans="2:9" ht="21" customHeight="1" x14ac:dyDescent="0.25">
      <c r="B17" s="15">
        <f>+B15+0.01</f>
        <v>2.0099999999999998</v>
      </c>
      <c r="C17" s="16" t="s">
        <v>19</v>
      </c>
      <c r="D17" s="17">
        <v>35</v>
      </c>
      <c r="E17" s="17" t="s">
        <v>14</v>
      </c>
      <c r="F17" s="18"/>
      <c r="G17" s="75"/>
      <c r="H17" s="189"/>
    </row>
    <row r="18" spans="2:9" ht="21.75" customHeight="1" x14ac:dyDescent="0.25">
      <c r="B18" s="20">
        <f>+B17+0.01</f>
        <v>2.0199999999999996</v>
      </c>
      <c r="C18" s="21" t="s">
        <v>20</v>
      </c>
      <c r="D18" s="22">
        <v>35</v>
      </c>
      <c r="E18" s="22" t="s">
        <v>14</v>
      </c>
      <c r="F18" s="18"/>
      <c r="G18" s="76"/>
      <c r="H18" s="194"/>
    </row>
    <row r="19" spans="2:9" ht="24.75" customHeight="1" x14ac:dyDescent="0.25">
      <c r="B19" s="20">
        <f t="shared" ref="B19:B22" si="0">+B18+0.01</f>
        <v>2.0299999999999994</v>
      </c>
      <c r="C19" s="21" t="s">
        <v>24</v>
      </c>
      <c r="D19" s="22">
        <f>+ROUND(D18*0.5*0.2,2)</f>
        <v>3.5</v>
      </c>
      <c r="E19" s="22" t="s">
        <v>18</v>
      </c>
      <c r="F19" s="18"/>
      <c r="G19" s="76"/>
      <c r="H19" s="194"/>
    </row>
    <row r="20" spans="2:9" ht="20.25" customHeight="1" x14ac:dyDescent="0.25">
      <c r="B20" s="20">
        <f t="shared" si="0"/>
        <v>2.0399999999999991</v>
      </c>
      <c r="C20" s="21" t="s">
        <v>21</v>
      </c>
      <c r="D20" s="22">
        <f>ROUND(D19*1.2,2)</f>
        <v>4.2</v>
      </c>
      <c r="E20" s="22" t="s">
        <v>18</v>
      </c>
      <c r="F20" s="18"/>
      <c r="G20" s="76"/>
      <c r="H20" s="194"/>
    </row>
    <row r="21" spans="2:9" ht="23.25" customHeight="1" x14ac:dyDescent="0.25">
      <c r="B21" s="20">
        <f t="shared" si="0"/>
        <v>2.0499999999999989</v>
      </c>
      <c r="C21" s="21" t="s">
        <v>25</v>
      </c>
      <c r="D21" s="22">
        <f>ROUNDUP(D18*0.5*0.2,2)</f>
        <v>3.5</v>
      </c>
      <c r="E21" s="22" t="s">
        <v>18</v>
      </c>
      <c r="F21" s="18"/>
      <c r="G21" s="76"/>
      <c r="H21" s="194"/>
    </row>
    <row r="22" spans="2:9" ht="36" customHeight="1" x14ac:dyDescent="0.25">
      <c r="B22" s="20">
        <f t="shared" si="0"/>
        <v>2.0599999999999987</v>
      </c>
      <c r="C22" s="21" t="s">
        <v>22</v>
      </c>
      <c r="D22" s="22">
        <f>+D18</f>
        <v>35</v>
      </c>
      <c r="E22" s="22" t="s">
        <v>14</v>
      </c>
      <c r="F22" s="18"/>
      <c r="G22" s="76"/>
      <c r="H22" s="194"/>
    </row>
    <row r="23" spans="2:9" ht="19.5" thickBot="1" x14ac:dyDescent="0.35">
      <c r="B23" s="23"/>
      <c r="C23" s="24"/>
      <c r="D23" s="3"/>
      <c r="E23" s="3"/>
      <c r="F23" s="3"/>
      <c r="G23" s="3"/>
      <c r="H23" s="190"/>
    </row>
    <row r="24" spans="2:9" ht="19.5" thickBot="1" x14ac:dyDescent="0.3">
      <c r="B24" s="12">
        <v>3</v>
      </c>
      <c r="C24" s="141" t="s">
        <v>59</v>
      </c>
      <c r="D24" s="142"/>
      <c r="E24" s="13"/>
      <c r="F24" s="13"/>
      <c r="G24" s="13"/>
      <c r="H24" s="14"/>
    </row>
    <row r="25" spans="2:9" ht="18.75" x14ac:dyDescent="0.25">
      <c r="B25" s="15">
        <f>+B24+0.01</f>
        <v>3.01</v>
      </c>
      <c r="C25" s="16" t="s">
        <v>19</v>
      </c>
      <c r="D25" s="17">
        <v>52</v>
      </c>
      <c r="E25" s="17" t="s">
        <v>14</v>
      </c>
      <c r="F25" s="17"/>
      <c r="G25" s="75"/>
      <c r="H25" s="163"/>
    </row>
    <row r="26" spans="2:9" ht="18.75" x14ac:dyDescent="0.25">
      <c r="B26" s="20">
        <f>+B25+0.01</f>
        <v>3.0199999999999996</v>
      </c>
      <c r="C26" s="21" t="s">
        <v>60</v>
      </c>
      <c r="D26" s="70">
        <f>+ROUND(52*1*0.2,2)</f>
        <v>10.4</v>
      </c>
      <c r="E26" s="70" t="s">
        <v>35</v>
      </c>
      <c r="F26" s="70"/>
      <c r="G26" s="87"/>
      <c r="H26" s="99"/>
    </row>
    <row r="27" spans="2:9" ht="56.25" x14ac:dyDescent="0.25">
      <c r="B27" s="20">
        <f t="shared" ref="B27:B29" si="1">+B26+0.01</f>
        <v>3.0299999999999994</v>
      </c>
      <c r="C27" s="21" t="s">
        <v>61</v>
      </c>
      <c r="D27" s="70">
        <f>+ROUND(52*1*0.1,2)</f>
        <v>5.2</v>
      </c>
      <c r="E27" s="70" t="s">
        <v>35</v>
      </c>
      <c r="F27" s="70"/>
      <c r="G27" s="87"/>
      <c r="H27" s="99"/>
    </row>
    <row r="28" spans="2:9" ht="37.5" x14ac:dyDescent="0.25">
      <c r="B28" s="20">
        <f t="shared" si="1"/>
        <v>3.0399999999999991</v>
      </c>
      <c r="C28" s="21" t="s">
        <v>62</v>
      </c>
      <c r="D28" s="70">
        <f>+ROUND(D26*1.2,2)</f>
        <v>12.48</v>
      </c>
      <c r="E28" s="70" t="s">
        <v>35</v>
      </c>
      <c r="F28" s="70"/>
      <c r="G28" s="87"/>
      <c r="H28" s="99"/>
      <c r="I28" s="170">
        <f>+H17+H30+H32</f>
        <v>0</v>
      </c>
    </row>
    <row r="29" spans="2:9" ht="37.5" x14ac:dyDescent="0.25">
      <c r="B29" s="20">
        <f t="shared" si="1"/>
        <v>3.0499999999999989</v>
      </c>
      <c r="C29" s="21" t="s">
        <v>63</v>
      </c>
      <c r="D29" s="70">
        <f>+ROUND(52*1,2)</f>
        <v>52</v>
      </c>
      <c r="E29" s="70" t="s">
        <v>64</v>
      </c>
      <c r="F29" s="70"/>
      <c r="G29" s="87"/>
      <c r="H29" s="99"/>
    </row>
    <row r="30" spans="2:9" ht="19.5" thickBot="1" x14ac:dyDescent="0.35">
      <c r="B30" s="83"/>
      <c r="C30" s="63"/>
      <c r="D30" s="143"/>
      <c r="E30" s="84"/>
      <c r="F30" s="84"/>
      <c r="G30" s="84"/>
      <c r="H30" s="144"/>
    </row>
    <row r="31" spans="2:9" ht="19.5" thickBot="1" x14ac:dyDescent="0.3">
      <c r="B31" s="10">
        <v>4</v>
      </c>
      <c r="C31" s="11" t="s">
        <v>7</v>
      </c>
      <c r="D31" s="27"/>
      <c r="E31" s="27"/>
      <c r="F31" s="27"/>
      <c r="G31" s="27"/>
      <c r="H31" s="28"/>
    </row>
    <row r="32" spans="2:9" ht="18.75" x14ac:dyDescent="0.25">
      <c r="B32" s="77">
        <f>+B31+0.01</f>
        <v>4.01</v>
      </c>
      <c r="C32" s="78" t="s">
        <v>12</v>
      </c>
      <c r="D32" s="79">
        <v>1</v>
      </c>
      <c r="E32" s="79" t="s">
        <v>13</v>
      </c>
      <c r="F32" s="80"/>
      <c r="G32" s="97"/>
      <c r="H32" s="189"/>
    </row>
    <row r="33" spans="2:8" ht="19.5" thickBot="1" x14ac:dyDescent="0.35">
      <c r="B33" s="88"/>
      <c r="C33" s="89"/>
      <c r="D33" s="90"/>
      <c r="E33" s="91"/>
      <c r="F33" s="92"/>
      <c r="G33" s="92"/>
      <c r="H33" s="190"/>
    </row>
    <row r="34" spans="2:8" ht="19.5" thickBot="1" x14ac:dyDescent="0.35">
      <c r="B34" s="29"/>
      <c r="C34" s="30"/>
      <c r="D34" s="31"/>
      <c r="E34" s="32"/>
      <c r="F34" s="33"/>
      <c r="G34" s="33"/>
      <c r="H34" s="19"/>
    </row>
    <row r="35" spans="2:8" ht="34.5" customHeight="1" thickBot="1" x14ac:dyDescent="0.35">
      <c r="B35" s="96" t="s">
        <v>37</v>
      </c>
      <c r="C35" s="201" t="s">
        <v>87</v>
      </c>
      <c r="D35" s="201"/>
      <c r="E35" s="201"/>
      <c r="F35" s="201"/>
      <c r="G35" s="73"/>
      <c r="H35" s="74"/>
    </row>
    <row r="36" spans="2:8" ht="22.5" customHeight="1" thickBot="1" x14ac:dyDescent="0.3">
      <c r="B36" s="66">
        <v>5</v>
      </c>
      <c r="C36" s="207" t="s">
        <v>69</v>
      </c>
      <c r="D36" s="207"/>
      <c r="E36" s="207"/>
      <c r="F36" s="207"/>
      <c r="G36" s="68"/>
      <c r="H36" s="69"/>
    </row>
    <row r="37" spans="2:8" ht="37.5" x14ac:dyDescent="0.25">
      <c r="B37" s="149">
        <f>+B36+0.01</f>
        <v>5.01</v>
      </c>
      <c r="C37" s="21" t="s">
        <v>65</v>
      </c>
      <c r="D37" s="148">
        <v>23.94</v>
      </c>
      <c r="E37" s="148" t="s">
        <v>35</v>
      </c>
      <c r="F37" s="70"/>
      <c r="G37" s="151"/>
      <c r="H37" s="186"/>
    </row>
    <row r="38" spans="2:8" ht="18.75" x14ac:dyDescent="0.25">
      <c r="B38" s="149">
        <f>+B37+0.01</f>
        <v>5.0199999999999996</v>
      </c>
      <c r="C38" s="21" t="s">
        <v>66</v>
      </c>
      <c r="D38" s="148">
        <v>28.72</v>
      </c>
      <c r="E38" s="148" t="s">
        <v>35</v>
      </c>
      <c r="F38" s="70"/>
      <c r="G38" s="151"/>
      <c r="H38" s="187"/>
    </row>
    <row r="39" spans="2:8" ht="18.75" x14ac:dyDescent="0.25">
      <c r="B39" s="149">
        <f t="shared" ref="B39:B40" si="2">+B38+0.01</f>
        <v>5.0299999999999994</v>
      </c>
      <c r="C39" s="21" t="s">
        <v>67</v>
      </c>
      <c r="D39" s="148">
        <v>13.96</v>
      </c>
      <c r="E39" s="148" t="s">
        <v>35</v>
      </c>
      <c r="F39" s="70"/>
      <c r="G39" s="151"/>
      <c r="H39" s="187"/>
    </row>
    <row r="40" spans="2:8" ht="56.25" x14ac:dyDescent="0.25">
      <c r="B40" s="149">
        <f t="shared" si="2"/>
        <v>5.0399999999999991</v>
      </c>
      <c r="C40" s="21" t="s">
        <v>68</v>
      </c>
      <c r="D40" s="148">
        <v>9.9700000000000006</v>
      </c>
      <c r="E40" s="148" t="s">
        <v>35</v>
      </c>
      <c r="F40" s="70"/>
      <c r="G40" s="151"/>
      <c r="H40" s="187"/>
    </row>
    <row r="41" spans="2:8" ht="19.5" thickBot="1" x14ac:dyDescent="0.3">
      <c r="B41" s="21"/>
      <c r="C41" s="21"/>
      <c r="D41" s="21"/>
      <c r="E41" s="21"/>
      <c r="F41" s="70"/>
      <c r="G41" s="151"/>
      <c r="H41" s="188"/>
    </row>
    <row r="42" spans="2:8" ht="19.5" thickBot="1" x14ac:dyDescent="0.3">
      <c r="B42" s="94">
        <f>+B36+1</f>
        <v>6</v>
      </c>
      <c r="C42" s="191" t="s">
        <v>74</v>
      </c>
      <c r="D42" s="192"/>
      <c r="E42" s="192"/>
      <c r="F42" s="192"/>
      <c r="G42" s="192"/>
      <c r="H42" s="193"/>
    </row>
    <row r="43" spans="2:8" ht="18.75" x14ac:dyDescent="0.25">
      <c r="B43" s="77">
        <f>+B42+0.01</f>
        <v>6.01</v>
      </c>
      <c r="C43" s="78" t="s">
        <v>70</v>
      </c>
      <c r="D43" s="152">
        <v>126</v>
      </c>
      <c r="E43" s="152" t="s">
        <v>71</v>
      </c>
      <c r="F43" s="86"/>
      <c r="G43" s="153"/>
      <c r="H43" s="186"/>
    </row>
    <row r="44" spans="2:8" ht="18.75" x14ac:dyDescent="0.25">
      <c r="B44" s="160">
        <f>+B43+0.01</f>
        <v>6.02</v>
      </c>
      <c r="C44" s="21" t="s">
        <v>72</v>
      </c>
      <c r="D44" s="148">
        <v>126</v>
      </c>
      <c r="E44" s="148" t="s">
        <v>35</v>
      </c>
      <c r="F44" s="70"/>
      <c r="G44" s="154"/>
      <c r="H44" s="187"/>
    </row>
    <row r="45" spans="2:8" ht="56.25" x14ac:dyDescent="0.25">
      <c r="B45" s="160">
        <f t="shared" ref="B45:B46" si="3">+B44+0.01</f>
        <v>6.0299999999999994</v>
      </c>
      <c r="C45" s="21" t="s">
        <v>61</v>
      </c>
      <c r="D45" s="148">
        <v>5.5</v>
      </c>
      <c r="E45" s="148" t="s">
        <v>35</v>
      </c>
      <c r="F45" s="70"/>
      <c r="G45" s="154"/>
      <c r="H45" s="187"/>
    </row>
    <row r="46" spans="2:8" ht="37.5" x14ac:dyDescent="0.25">
      <c r="B46" s="160">
        <f t="shared" si="3"/>
        <v>6.0399999999999991</v>
      </c>
      <c r="C46" s="21" t="s">
        <v>62</v>
      </c>
      <c r="D46" s="148">
        <v>22.68</v>
      </c>
      <c r="E46" s="148" t="s">
        <v>35</v>
      </c>
      <c r="F46" s="70"/>
      <c r="G46" s="154"/>
      <c r="H46" s="187"/>
    </row>
    <row r="47" spans="2:8" ht="48.75" customHeight="1" x14ac:dyDescent="0.25">
      <c r="B47" s="160">
        <f>+B46+0.01</f>
        <v>6.0499999999999989</v>
      </c>
      <c r="C47" s="21" t="s">
        <v>73</v>
      </c>
      <c r="D47" s="148">
        <v>126</v>
      </c>
      <c r="E47" s="148" t="s">
        <v>71</v>
      </c>
      <c r="F47" s="70"/>
      <c r="G47" s="154"/>
      <c r="H47" s="187"/>
    </row>
    <row r="48" spans="2:8" ht="37.5" x14ac:dyDescent="0.25">
      <c r="B48" s="160">
        <f t="shared" ref="B48" si="4">+B47+0.01</f>
        <v>6.0599999999999987</v>
      </c>
      <c r="C48" s="21" t="s">
        <v>63</v>
      </c>
      <c r="D48" s="148">
        <v>150</v>
      </c>
      <c r="E48" s="148" t="s">
        <v>64</v>
      </c>
      <c r="F48" s="70"/>
      <c r="G48" s="154"/>
      <c r="H48" s="187"/>
    </row>
    <row r="49" spans="2:8" ht="19.5" thickBot="1" x14ac:dyDescent="0.3">
      <c r="B49" s="155"/>
      <c r="C49" s="156"/>
      <c r="D49" s="156"/>
      <c r="E49" s="157"/>
      <c r="F49" s="158"/>
      <c r="G49" s="159"/>
      <c r="H49" s="188"/>
    </row>
    <row r="50" spans="2:8" ht="19.5" thickBot="1" x14ac:dyDescent="0.35">
      <c r="B50" s="15"/>
      <c r="C50" s="95"/>
      <c r="D50" s="55"/>
      <c r="E50" s="55"/>
      <c r="F50" s="54"/>
      <c r="G50" s="56"/>
      <c r="H50" s="98"/>
    </row>
    <row r="51" spans="2:8" ht="19.5" thickBot="1" x14ac:dyDescent="0.3">
      <c r="B51" s="10">
        <f>+B42+1</f>
        <v>7</v>
      </c>
      <c r="C51" s="11" t="s">
        <v>7</v>
      </c>
      <c r="D51" s="27"/>
      <c r="E51" s="27"/>
      <c r="F51" s="27"/>
      <c r="G51" s="27"/>
      <c r="H51" s="28"/>
    </row>
    <row r="52" spans="2:8" ht="18.75" x14ac:dyDescent="0.25">
      <c r="B52" s="77">
        <f>+B51+0.01</f>
        <v>7.01</v>
      </c>
      <c r="C52" s="78" t="s">
        <v>12</v>
      </c>
      <c r="D52" s="79">
        <v>1</v>
      </c>
      <c r="E52" s="79" t="s">
        <v>13</v>
      </c>
      <c r="F52" s="80"/>
      <c r="G52" s="97"/>
      <c r="H52" s="189"/>
    </row>
    <row r="53" spans="2:8" ht="19.5" thickBot="1" x14ac:dyDescent="0.35">
      <c r="B53" s="88"/>
      <c r="C53" s="89"/>
      <c r="D53" s="90"/>
      <c r="E53" s="91"/>
      <c r="F53" s="92"/>
      <c r="G53" s="92"/>
      <c r="H53" s="190"/>
    </row>
    <row r="54" spans="2:8" ht="19.5" thickBot="1" x14ac:dyDescent="0.35">
      <c r="B54" s="15"/>
      <c r="C54" s="95"/>
      <c r="D54" s="55"/>
      <c r="E54" s="55"/>
      <c r="F54" s="54"/>
      <c r="G54" s="56"/>
      <c r="H54" s="98"/>
    </row>
    <row r="55" spans="2:8" ht="41.25" customHeight="1" thickBot="1" x14ac:dyDescent="0.35">
      <c r="B55" s="96" t="s">
        <v>36</v>
      </c>
      <c r="C55" s="201" t="s">
        <v>84</v>
      </c>
      <c r="D55" s="201"/>
      <c r="E55" s="201"/>
      <c r="F55" s="201"/>
      <c r="G55" s="73"/>
      <c r="H55" s="74"/>
    </row>
    <row r="56" spans="2:8" ht="19.5" thickBot="1" x14ac:dyDescent="0.3">
      <c r="B56" s="66">
        <f>B51+1</f>
        <v>8</v>
      </c>
      <c r="C56" s="67" t="s">
        <v>69</v>
      </c>
      <c r="D56" s="67"/>
      <c r="E56" s="67"/>
      <c r="F56" s="67"/>
      <c r="G56" s="68"/>
      <c r="H56" s="69"/>
    </row>
    <row r="57" spans="2:8" ht="37.5" x14ac:dyDescent="0.25">
      <c r="B57" s="149">
        <f>+B56+0.01</f>
        <v>8.01</v>
      </c>
      <c r="C57" s="21" t="s">
        <v>75</v>
      </c>
      <c r="D57" s="147">
        <f>10*5.5*0.6</f>
        <v>33</v>
      </c>
      <c r="E57" s="148" t="s">
        <v>35</v>
      </c>
      <c r="F57" s="70"/>
      <c r="G57" s="151"/>
      <c r="H57" s="186"/>
    </row>
    <row r="58" spans="2:8" ht="18.75" x14ac:dyDescent="0.25">
      <c r="B58" s="149">
        <f>+B57+0.01</f>
        <v>8.02</v>
      </c>
      <c r="C58" s="21" t="s">
        <v>66</v>
      </c>
      <c r="D58" s="161">
        <f>+D57*1.2</f>
        <v>39.6</v>
      </c>
      <c r="E58" s="148" t="s">
        <v>35</v>
      </c>
      <c r="F58" s="70"/>
      <c r="G58" s="151"/>
      <c r="H58" s="187"/>
    </row>
    <row r="59" spans="2:8" ht="18.75" x14ac:dyDescent="0.25">
      <c r="B59" s="149">
        <f t="shared" ref="B59:B60" si="5">+B58+0.01</f>
        <v>8.0299999999999994</v>
      </c>
      <c r="C59" s="21" t="s">
        <v>76</v>
      </c>
      <c r="D59" s="147">
        <f>10*5.5*0.35</f>
        <v>19.25</v>
      </c>
      <c r="E59" s="148" t="s">
        <v>35</v>
      </c>
      <c r="F59" s="70"/>
      <c r="G59" s="151"/>
      <c r="H59" s="187"/>
    </row>
    <row r="60" spans="2:8" ht="56.25" x14ac:dyDescent="0.25">
      <c r="B60" s="149">
        <f t="shared" si="5"/>
        <v>8.0399999999999991</v>
      </c>
      <c r="C60" s="21" t="s">
        <v>77</v>
      </c>
      <c r="D60" s="147">
        <f>10*5.5*0.25</f>
        <v>13.75</v>
      </c>
      <c r="E60" s="148" t="s">
        <v>35</v>
      </c>
      <c r="F60" s="70"/>
      <c r="G60" s="151"/>
      <c r="H60" s="187"/>
    </row>
    <row r="61" spans="2:8" ht="19.5" thickBot="1" x14ac:dyDescent="0.35">
      <c r="B61" s="21"/>
      <c r="C61" s="21"/>
      <c r="D61" s="21"/>
      <c r="E61" s="21"/>
      <c r="F61" s="70"/>
      <c r="G61" s="151"/>
      <c r="H61" s="146"/>
    </row>
    <row r="62" spans="2:8" ht="19.5" thickBot="1" x14ac:dyDescent="0.3">
      <c r="B62" s="94">
        <f>+B56+1</f>
        <v>9</v>
      </c>
      <c r="C62" s="191" t="s">
        <v>80</v>
      </c>
      <c r="D62" s="192"/>
      <c r="E62" s="192"/>
      <c r="F62" s="192"/>
      <c r="G62" s="192"/>
      <c r="H62" s="193"/>
    </row>
    <row r="63" spans="2:8" ht="18.75" x14ac:dyDescent="0.25">
      <c r="B63" s="77">
        <f>+B62+0.01</f>
        <v>9.01</v>
      </c>
      <c r="C63" s="78" t="s">
        <v>19</v>
      </c>
      <c r="D63" s="79">
        <v>126</v>
      </c>
      <c r="E63" s="79" t="s">
        <v>14</v>
      </c>
      <c r="F63" s="80"/>
      <c r="G63" s="81"/>
      <c r="H63" s="189"/>
    </row>
    <row r="64" spans="2:8" ht="18.75" x14ac:dyDescent="0.25">
      <c r="B64" s="20">
        <f>+B63+0.01</f>
        <v>9.02</v>
      </c>
      <c r="C64" s="21" t="s">
        <v>20</v>
      </c>
      <c r="D64" s="22">
        <v>126</v>
      </c>
      <c r="E64" s="22" t="s">
        <v>14</v>
      </c>
      <c r="F64" s="18"/>
      <c r="G64" s="82"/>
      <c r="H64" s="194"/>
    </row>
    <row r="65" spans="2:10" ht="18.75" x14ac:dyDescent="0.25">
      <c r="B65" s="20">
        <f t="shared" ref="B65:B68" si="6">+B64+0.01</f>
        <v>9.0299999999999994</v>
      </c>
      <c r="C65" s="21" t="s">
        <v>24</v>
      </c>
      <c r="D65" s="22">
        <f>+ROUND(D64*0.5*0.2,2)</f>
        <v>12.6</v>
      </c>
      <c r="E65" s="22" t="s">
        <v>18</v>
      </c>
      <c r="F65" s="18"/>
      <c r="G65" s="82"/>
      <c r="H65" s="194"/>
    </row>
    <row r="66" spans="2:10" ht="18.75" x14ac:dyDescent="0.25">
      <c r="B66" s="20">
        <f t="shared" si="6"/>
        <v>9.0399999999999991</v>
      </c>
      <c r="C66" s="21" t="s">
        <v>21</v>
      </c>
      <c r="D66" s="22">
        <f>ROUND(D65*1.2,2)</f>
        <v>15.12</v>
      </c>
      <c r="E66" s="22" t="s">
        <v>18</v>
      </c>
      <c r="F66" s="18"/>
      <c r="G66" s="82"/>
      <c r="H66" s="194"/>
    </row>
    <row r="67" spans="2:10" ht="18.75" x14ac:dyDescent="0.25">
      <c r="B67" s="20">
        <f t="shared" si="6"/>
        <v>9.0499999999999989</v>
      </c>
      <c r="C67" s="21" t="s">
        <v>25</v>
      </c>
      <c r="D67" s="22">
        <f>ROUNDUP(D64*0.5*0.2,2)</f>
        <v>12.6</v>
      </c>
      <c r="E67" s="22" t="s">
        <v>18</v>
      </c>
      <c r="F67" s="18"/>
      <c r="G67" s="82"/>
      <c r="H67" s="194"/>
      <c r="J67" s="170">
        <f>+H57+H63+H71</f>
        <v>0</v>
      </c>
    </row>
    <row r="68" spans="2:10" ht="37.5" x14ac:dyDescent="0.25">
      <c r="B68" s="20">
        <f t="shared" si="6"/>
        <v>9.0599999999999987</v>
      </c>
      <c r="C68" s="21" t="s">
        <v>22</v>
      </c>
      <c r="D68" s="22">
        <f>+D64</f>
        <v>126</v>
      </c>
      <c r="E68" s="22" t="s">
        <v>14</v>
      </c>
      <c r="F68" s="18"/>
      <c r="G68" s="82"/>
      <c r="H68" s="194"/>
      <c r="J68" s="170">
        <f>+J67-625989.56</f>
        <v>-625989.56000000006</v>
      </c>
    </row>
    <row r="69" spans="2:10" ht="19.5" thickBot="1" x14ac:dyDescent="0.35">
      <c r="B69" s="83"/>
      <c r="C69" s="162"/>
      <c r="D69" s="84"/>
      <c r="E69" s="84"/>
      <c r="F69" s="84"/>
      <c r="G69" s="85"/>
      <c r="H69" s="190"/>
      <c r="J69" s="170"/>
    </row>
    <row r="70" spans="2:10" ht="19.5" thickBot="1" x14ac:dyDescent="0.3">
      <c r="B70" s="10">
        <f>+B62+1</f>
        <v>10</v>
      </c>
      <c r="C70" s="11" t="s">
        <v>7</v>
      </c>
      <c r="D70" s="27"/>
      <c r="E70" s="27"/>
      <c r="F70" s="27"/>
      <c r="G70" s="27"/>
      <c r="H70" s="28"/>
    </row>
    <row r="71" spans="2:10" ht="18.75" x14ac:dyDescent="0.25">
      <c r="B71" s="77">
        <f>+B70+0.01</f>
        <v>10.01</v>
      </c>
      <c r="C71" s="78" t="s">
        <v>12</v>
      </c>
      <c r="D71" s="79">
        <v>1</v>
      </c>
      <c r="E71" s="79" t="s">
        <v>13</v>
      </c>
      <c r="F71" s="80"/>
      <c r="G71" s="97"/>
      <c r="H71" s="189"/>
    </row>
    <row r="72" spans="2:10" ht="19.5" thickBot="1" x14ac:dyDescent="0.35">
      <c r="B72" s="88"/>
      <c r="C72" s="89"/>
      <c r="D72" s="90"/>
      <c r="E72" s="91"/>
      <c r="F72" s="92"/>
      <c r="G72" s="92"/>
      <c r="H72" s="190"/>
    </row>
    <row r="73" spans="2:10" ht="33.75" customHeight="1" thickBot="1" x14ac:dyDescent="0.35">
      <c r="B73" s="96" t="s">
        <v>81</v>
      </c>
      <c r="C73" s="201" t="s">
        <v>88</v>
      </c>
      <c r="D73" s="201"/>
      <c r="E73" s="201"/>
      <c r="F73" s="201"/>
      <c r="G73" s="73"/>
      <c r="H73" s="74"/>
    </row>
    <row r="74" spans="2:10" ht="19.5" thickBot="1" x14ac:dyDescent="0.3">
      <c r="B74" s="93">
        <f>+B70+1</f>
        <v>11</v>
      </c>
      <c r="C74" s="50" t="s">
        <v>15</v>
      </c>
      <c r="D74" s="64"/>
      <c r="E74" s="64"/>
      <c r="F74" s="64"/>
      <c r="G74" s="64"/>
      <c r="H74" s="65"/>
    </row>
    <row r="75" spans="2:10" ht="19.5" thickBot="1" x14ac:dyDescent="0.3">
      <c r="B75" s="12" t="s">
        <v>16</v>
      </c>
      <c r="C75" s="25" t="s">
        <v>85</v>
      </c>
      <c r="D75" s="13"/>
      <c r="E75" s="13"/>
      <c r="F75" s="13"/>
      <c r="G75" s="13"/>
      <c r="H75" s="14"/>
    </row>
    <row r="76" spans="2:10" ht="18.75" x14ac:dyDescent="0.25">
      <c r="B76" s="15">
        <f>+B74+0.01</f>
        <v>11.01</v>
      </c>
      <c r="C76" s="16" t="s">
        <v>19</v>
      </c>
      <c r="D76" s="17">
        <v>20</v>
      </c>
      <c r="E76" s="17" t="s">
        <v>14</v>
      </c>
      <c r="F76" s="18"/>
      <c r="G76" s="75"/>
      <c r="H76" s="189"/>
    </row>
    <row r="77" spans="2:10" ht="18.75" x14ac:dyDescent="0.25">
      <c r="B77" s="20">
        <f>+B76+0.01</f>
        <v>11.02</v>
      </c>
      <c r="C77" s="21" t="s">
        <v>20</v>
      </c>
      <c r="D77" s="22">
        <v>20</v>
      </c>
      <c r="E77" s="22" t="s">
        <v>14</v>
      </c>
      <c r="F77" s="18"/>
      <c r="G77" s="76"/>
      <c r="H77" s="194"/>
    </row>
    <row r="78" spans="2:10" ht="18.75" x14ac:dyDescent="0.25">
      <c r="B78" s="20">
        <f t="shared" ref="B78:B81" si="7">+B77+0.01</f>
        <v>11.03</v>
      </c>
      <c r="C78" s="21" t="s">
        <v>78</v>
      </c>
      <c r="D78" s="22">
        <f>+ROUND(20*0.5*0.2,2)</f>
        <v>2</v>
      </c>
      <c r="E78" s="22" t="s">
        <v>18</v>
      </c>
      <c r="F78" s="18"/>
      <c r="G78" s="76"/>
      <c r="H78" s="194"/>
      <c r="J78" s="1">
        <f>20*0.5*0.2</f>
        <v>2</v>
      </c>
    </row>
    <row r="79" spans="2:10" ht="18.75" x14ac:dyDescent="0.25">
      <c r="B79" s="20">
        <f t="shared" si="7"/>
        <v>11.04</v>
      </c>
      <c r="C79" s="21" t="s">
        <v>21</v>
      </c>
      <c r="D79" s="22">
        <f>ROUND(D78*1.2,2)</f>
        <v>2.4</v>
      </c>
      <c r="E79" s="22" t="s">
        <v>18</v>
      </c>
      <c r="F79" s="18"/>
      <c r="G79" s="76"/>
      <c r="H79" s="194"/>
    </row>
    <row r="80" spans="2:10" ht="18.75" x14ac:dyDescent="0.25">
      <c r="B80" s="20">
        <f t="shared" si="7"/>
        <v>11.049999999999999</v>
      </c>
      <c r="C80" s="21" t="s">
        <v>79</v>
      </c>
      <c r="D80" s="22">
        <f>ROUNDUP(D77*0.5*0.2,2)</f>
        <v>2</v>
      </c>
      <c r="E80" s="22" t="s">
        <v>18</v>
      </c>
      <c r="F80" s="18"/>
      <c r="G80" s="76"/>
      <c r="H80" s="194"/>
    </row>
    <row r="81" spans="2:8" ht="37.5" x14ac:dyDescent="0.25">
      <c r="B81" s="20">
        <f t="shared" si="7"/>
        <v>11.059999999999999</v>
      </c>
      <c r="C81" s="21" t="s">
        <v>22</v>
      </c>
      <c r="D81" s="22">
        <f>+D77</f>
        <v>20</v>
      </c>
      <c r="E81" s="22" t="s">
        <v>14</v>
      </c>
      <c r="F81" s="18"/>
      <c r="G81" s="76"/>
      <c r="H81" s="194"/>
    </row>
    <row r="82" spans="2:8" ht="19.5" thickBot="1" x14ac:dyDescent="0.35">
      <c r="B82" s="23"/>
      <c r="C82" s="24"/>
      <c r="D82" s="3"/>
      <c r="E82" s="3"/>
      <c r="F82" s="3"/>
      <c r="G82" s="3"/>
      <c r="H82" s="190"/>
    </row>
    <row r="83" spans="2:8" ht="19.5" thickBot="1" x14ac:dyDescent="0.3">
      <c r="B83" s="12">
        <f>+B74+1</f>
        <v>12</v>
      </c>
      <c r="C83" s="141" t="s">
        <v>59</v>
      </c>
      <c r="D83" s="142"/>
      <c r="E83" s="13"/>
      <c r="F83" s="13"/>
      <c r="G83" s="13"/>
      <c r="H83" s="14"/>
    </row>
    <row r="84" spans="2:8" ht="18.75" x14ac:dyDescent="0.25">
      <c r="B84" s="15">
        <f>+B83+0.01</f>
        <v>12.01</v>
      </c>
      <c r="C84" s="16" t="s">
        <v>19</v>
      </c>
      <c r="D84" s="17">
        <v>20</v>
      </c>
      <c r="E84" s="17" t="s">
        <v>14</v>
      </c>
      <c r="F84" s="17"/>
      <c r="G84" s="75"/>
      <c r="H84" s="163"/>
    </row>
    <row r="85" spans="2:8" ht="18.75" x14ac:dyDescent="0.25">
      <c r="B85" s="20">
        <f>+B84+0.01</f>
        <v>12.02</v>
      </c>
      <c r="C85" s="21" t="s">
        <v>60</v>
      </c>
      <c r="D85" s="70">
        <f>+ROUND(20*1.8*0.2,2)</f>
        <v>7.2</v>
      </c>
      <c r="E85" s="70" t="s">
        <v>35</v>
      </c>
      <c r="F85" s="70"/>
      <c r="G85" s="87"/>
      <c r="H85" s="99"/>
    </row>
    <row r="86" spans="2:8" ht="56.25" x14ac:dyDescent="0.25">
      <c r="B86" s="20">
        <f t="shared" ref="B86:B88" si="8">+B85+0.01</f>
        <v>12.03</v>
      </c>
      <c r="C86" s="21" t="s">
        <v>61</v>
      </c>
      <c r="D86" s="70">
        <f>+ROUND(20*1.8*0.1,2)</f>
        <v>3.6</v>
      </c>
      <c r="E86" s="70" t="s">
        <v>35</v>
      </c>
      <c r="F86" s="70"/>
      <c r="G86" s="87"/>
      <c r="H86" s="99"/>
    </row>
    <row r="87" spans="2:8" ht="37.5" x14ac:dyDescent="0.25">
      <c r="B87" s="20">
        <f t="shared" si="8"/>
        <v>12.04</v>
      </c>
      <c r="C87" s="21" t="s">
        <v>62</v>
      </c>
      <c r="D87" s="70">
        <f>+ROUND(D85*1.2,2)</f>
        <v>8.64</v>
      </c>
      <c r="E87" s="70" t="s">
        <v>35</v>
      </c>
      <c r="F87" s="70"/>
      <c r="G87" s="87"/>
      <c r="H87" s="99"/>
    </row>
    <row r="88" spans="2:8" ht="37.5" x14ac:dyDescent="0.25">
      <c r="B88" s="20">
        <f t="shared" si="8"/>
        <v>12.049999999999999</v>
      </c>
      <c r="C88" s="21" t="s">
        <v>63</v>
      </c>
      <c r="D88" s="70">
        <f>+ROUND(20*1.8,2)</f>
        <v>36</v>
      </c>
      <c r="E88" s="70" t="s">
        <v>64</v>
      </c>
      <c r="F88" s="70"/>
      <c r="G88" s="87"/>
      <c r="H88" s="99"/>
    </row>
    <row r="89" spans="2:8" ht="19.5" thickBot="1" x14ac:dyDescent="0.35">
      <c r="B89" s="83"/>
      <c r="C89" s="63"/>
      <c r="D89" s="143"/>
      <c r="E89" s="84"/>
      <c r="F89" s="84"/>
      <c r="G89" s="84"/>
      <c r="H89" s="144"/>
    </row>
    <row r="90" spans="2:8" ht="19.5" thickBot="1" x14ac:dyDescent="0.3">
      <c r="B90" s="10">
        <v>10</v>
      </c>
      <c r="C90" s="11" t="s">
        <v>7</v>
      </c>
      <c r="D90" s="27"/>
      <c r="E90" s="27"/>
      <c r="F90" s="27"/>
      <c r="G90" s="27"/>
      <c r="H90" s="28"/>
    </row>
    <row r="91" spans="2:8" ht="18.75" x14ac:dyDescent="0.25">
      <c r="B91" s="77">
        <f>+B90+0.01</f>
        <v>10.01</v>
      </c>
      <c r="C91" s="78" t="s">
        <v>12</v>
      </c>
      <c r="D91" s="79">
        <v>1</v>
      </c>
      <c r="E91" s="79" t="s">
        <v>13</v>
      </c>
      <c r="F91" s="80"/>
      <c r="G91" s="97"/>
      <c r="H91" s="189"/>
    </row>
    <row r="92" spans="2:8" ht="19.5" thickBot="1" x14ac:dyDescent="0.35">
      <c r="B92" s="88"/>
      <c r="C92" s="89"/>
      <c r="D92" s="90"/>
      <c r="E92" s="91"/>
      <c r="F92" s="92"/>
      <c r="G92" s="92"/>
      <c r="H92" s="190"/>
    </row>
    <row r="93" spans="2:8" ht="19.5" thickBot="1" x14ac:dyDescent="0.35">
      <c r="B93" s="83"/>
      <c r="C93" s="63"/>
      <c r="D93" s="143"/>
      <c r="E93" s="84"/>
      <c r="F93" s="84"/>
      <c r="G93" s="84"/>
      <c r="H93" s="169"/>
    </row>
    <row r="94" spans="2:8" ht="30.75" customHeight="1" thickBot="1" x14ac:dyDescent="0.35">
      <c r="B94" s="96"/>
      <c r="C94" s="201" t="s">
        <v>86</v>
      </c>
      <c r="D94" s="201"/>
      <c r="E94" s="201"/>
      <c r="F94" s="201"/>
      <c r="G94" s="73"/>
      <c r="H94" s="74"/>
    </row>
    <row r="95" spans="2:8" ht="19.5" thickBot="1" x14ac:dyDescent="0.3">
      <c r="B95" s="66">
        <f>+B83+1</f>
        <v>13</v>
      </c>
      <c r="C95" s="67" t="s">
        <v>69</v>
      </c>
      <c r="D95" s="67"/>
      <c r="E95" s="67"/>
      <c r="F95" s="67"/>
      <c r="G95" s="68"/>
      <c r="H95" s="69"/>
    </row>
    <row r="96" spans="2:8" ht="37.5" x14ac:dyDescent="0.25">
      <c r="B96" s="77">
        <f>+B95+0.01</f>
        <v>13.01</v>
      </c>
      <c r="C96" s="78" t="s">
        <v>75</v>
      </c>
      <c r="D96" s="164">
        <f>7.2*2.6*0.6</f>
        <v>11.232000000000001</v>
      </c>
      <c r="E96" s="152" t="s">
        <v>35</v>
      </c>
      <c r="F96" s="86"/>
      <c r="G96" s="165"/>
      <c r="H96" s="186"/>
    </row>
    <row r="97" spans="2:8" ht="18.75" x14ac:dyDescent="0.25">
      <c r="B97" s="20">
        <f>+B96+0.01</f>
        <v>13.02</v>
      </c>
      <c r="C97" s="21" t="s">
        <v>66</v>
      </c>
      <c r="D97" s="161">
        <f>+D96*1.2</f>
        <v>13.478400000000001</v>
      </c>
      <c r="E97" s="148" t="s">
        <v>35</v>
      </c>
      <c r="F97" s="70"/>
      <c r="G97" s="151"/>
      <c r="H97" s="187"/>
    </row>
    <row r="98" spans="2:8" ht="18.75" x14ac:dyDescent="0.25">
      <c r="B98" s="20">
        <f t="shared" ref="B98:B99" si="9">+B97+0.01</f>
        <v>13.03</v>
      </c>
      <c r="C98" s="21" t="s">
        <v>76</v>
      </c>
      <c r="D98" s="147">
        <f>7.2*2.6*0.35</f>
        <v>6.5520000000000005</v>
      </c>
      <c r="E98" s="148" t="s">
        <v>35</v>
      </c>
      <c r="F98" s="70"/>
      <c r="G98" s="151"/>
      <c r="H98" s="187"/>
    </row>
    <row r="99" spans="2:8" ht="57" thickBot="1" x14ac:dyDescent="0.3">
      <c r="B99" s="166">
        <f t="shared" si="9"/>
        <v>13.04</v>
      </c>
      <c r="C99" s="156" t="s">
        <v>77</v>
      </c>
      <c r="D99" s="167">
        <f>7.2*2.6*0.25</f>
        <v>4.6800000000000006</v>
      </c>
      <c r="E99" s="157" t="s">
        <v>35</v>
      </c>
      <c r="F99" s="158"/>
      <c r="G99" s="168"/>
      <c r="H99" s="188"/>
    </row>
    <row r="100" spans="2:8" ht="19.5" thickBot="1" x14ac:dyDescent="0.35">
      <c r="B100" s="88"/>
      <c r="C100" s="89"/>
      <c r="D100" s="90"/>
      <c r="E100" s="91"/>
      <c r="F100" s="92"/>
      <c r="G100" s="92"/>
      <c r="H100" s="150"/>
    </row>
    <row r="101" spans="2:8" ht="19.5" thickBot="1" x14ac:dyDescent="0.3">
      <c r="B101" s="10">
        <f>+B95+1</f>
        <v>14</v>
      </c>
      <c r="C101" s="11" t="s">
        <v>7</v>
      </c>
      <c r="D101" s="27"/>
      <c r="E101" s="27"/>
      <c r="F101" s="27"/>
      <c r="G101" s="27"/>
      <c r="H101" s="28"/>
    </row>
    <row r="102" spans="2:8" ht="18.75" x14ac:dyDescent="0.25">
      <c r="B102" s="77">
        <f>+B101+0.01</f>
        <v>14.01</v>
      </c>
      <c r="C102" s="78" t="s">
        <v>12</v>
      </c>
      <c r="D102" s="79">
        <v>1</v>
      </c>
      <c r="E102" s="79" t="s">
        <v>13</v>
      </c>
      <c r="F102" s="80"/>
      <c r="G102" s="97"/>
      <c r="H102" s="189"/>
    </row>
    <row r="103" spans="2:8" ht="19.5" thickBot="1" x14ac:dyDescent="0.35">
      <c r="B103" s="88"/>
      <c r="C103" s="89"/>
      <c r="D103" s="90"/>
      <c r="E103" s="91"/>
      <c r="F103" s="92"/>
      <c r="G103" s="92"/>
      <c r="H103" s="190"/>
    </row>
    <row r="104" spans="2:8" ht="18.75" x14ac:dyDescent="0.3">
      <c r="B104" s="23"/>
      <c r="C104" s="26"/>
      <c r="D104" s="3"/>
      <c r="E104" s="3"/>
      <c r="F104" s="3"/>
      <c r="G104" s="3"/>
      <c r="H104" s="137"/>
    </row>
    <row r="105" spans="2:8" ht="18.75" x14ac:dyDescent="0.25">
      <c r="B105" s="202" t="s">
        <v>23</v>
      </c>
      <c r="C105" s="203"/>
      <c r="D105" s="203"/>
      <c r="E105" s="203"/>
      <c r="F105" s="203"/>
      <c r="G105" s="204"/>
      <c r="H105" s="35"/>
    </row>
    <row r="106" spans="2:8" ht="19.5" thickBot="1" x14ac:dyDescent="0.3">
      <c r="B106" s="36"/>
      <c r="C106" s="37"/>
      <c r="D106" s="37"/>
      <c r="E106" s="37"/>
      <c r="F106" s="37"/>
      <c r="G106" s="37"/>
      <c r="H106" s="34"/>
    </row>
    <row r="107" spans="2:8" ht="19.5" thickBot="1" x14ac:dyDescent="0.3">
      <c r="B107" s="38"/>
      <c r="C107" s="39" t="s">
        <v>8</v>
      </c>
      <c r="D107" s="40"/>
      <c r="E107" s="41"/>
      <c r="F107" s="42"/>
      <c r="G107" s="43"/>
      <c r="H107" s="138"/>
    </row>
    <row r="108" spans="2:8" ht="19.5" thickBot="1" x14ac:dyDescent="0.3">
      <c r="B108" s="100">
        <v>1</v>
      </c>
      <c r="C108" s="101" t="s">
        <v>39</v>
      </c>
      <c r="D108" s="102"/>
      <c r="E108" s="103">
        <v>0.1</v>
      </c>
      <c r="F108" s="104"/>
      <c r="G108" s="105">
        <f t="shared" ref="G108:G115" si="10">ROUND($H$105*E108,2)</f>
        <v>0</v>
      </c>
      <c r="H108" s="106"/>
    </row>
    <row r="109" spans="2:8" ht="19.5" thickBot="1" x14ac:dyDescent="0.35">
      <c r="B109" s="100">
        <v>2</v>
      </c>
      <c r="C109" s="107" t="s">
        <v>40</v>
      </c>
      <c r="D109" s="108"/>
      <c r="E109" s="109">
        <v>0.03</v>
      </c>
      <c r="F109" s="110"/>
      <c r="G109" s="105">
        <f t="shared" si="10"/>
        <v>0</v>
      </c>
      <c r="H109" s="111"/>
    </row>
    <row r="110" spans="2:8" ht="19.5" thickBot="1" x14ac:dyDescent="0.35">
      <c r="B110" s="112">
        <v>3</v>
      </c>
      <c r="C110" s="107" t="s">
        <v>41</v>
      </c>
      <c r="D110" s="108"/>
      <c r="E110" s="109">
        <v>2.5000000000000001E-2</v>
      </c>
      <c r="F110" s="110"/>
      <c r="G110" s="105">
        <f t="shared" si="10"/>
        <v>0</v>
      </c>
      <c r="H110" s="111"/>
    </row>
    <row r="111" spans="2:8" ht="19.5" thickBot="1" x14ac:dyDescent="0.35">
      <c r="B111" s="112">
        <v>4</v>
      </c>
      <c r="C111" s="107" t="s">
        <v>42</v>
      </c>
      <c r="D111" s="108"/>
      <c r="E111" s="109">
        <v>0.05</v>
      </c>
      <c r="F111" s="110"/>
      <c r="G111" s="105">
        <f t="shared" si="10"/>
        <v>0</v>
      </c>
      <c r="H111" s="111"/>
    </row>
    <row r="112" spans="2:8" ht="19.5" thickBot="1" x14ac:dyDescent="0.35">
      <c r="B112" s="112">
        <v>5</v>
      </c>
      <c r="C112" s="107" t="s">
        <v>43</v>
      </c>
      <c r="D112" s="108"/>
      <c r="E112" s="109">
        <v>0.05</v>
      </c>
      <c r="F112" s="110"/>
      <c r="G112" s="105">
        <f t="shared" si="10"/>
        <v>0</v>
      </c>
      <c r="H112" s="111"/>
    </row>
    <row r="113" spans="2:8" ht="19.5" thickBot="1" x14ac:dyDescent="0.35">
      <c r="B113" s="112">
        <v>6</v>
      </c>
      <c r="C113" s="107" t="s">
        <v>44</v>
      </c>
      <c r="D113" s="108"/>
      <c r="E113" s="109">
        <v>0.04</v>
      </c>
      <c r="F113" s="110"/>
      <c r="G113" s="105">
        <f t="shared" si="10"/>
        <v>0</v>
      </c>
      <c r="H113" s="111"/>
    </row>
    <row r="114" spans="2:8" ht="38.25" thickBot="1" x14ac:dyDescent="0.35">
      <c r="B114" s="112">
        <v>7</v>
      </c>
      <c r="C114" s="113" t="s">
        <v>45</v>
      </c>
      <c r="D114" s="108"/>
      <c r="E114" s="109">
        <v>0.01</v>
      </c>
      <c r="F114" s="110"/>
      <c r="G114" s="105">
        <f t="shared" si="10"/>
        <v>0</v>
      </c>
      <c r="H114" s="111"/>
    </row>
    <row r="115" spans="2:8" ht="19.5" thickBot="1" x14ac:dyDescent="0.35">
      <c r="B115" s="112">
        <v>8</v>
      </c>
      <c r="C115" s="107" t="s">
        <v>46</v>
      </c>
      <c r="D115" s="108"/>
      <c r="E115" s="109">
        <v>1E-3</v>
      </c>
      <c r="F115" s="110"/>
      <c r="G115" s="105">
        <f t="shared" si="10"/>
        <v>0</v>
      </c>
      <c r="H115" s="111"/>
    </row>
    <row r="116" spans="2:8" ht="19.5" thickBot="1" x14ac:dyDescent="0.35">
      <c r="B116" s="112">
        <v>9</v>
      </c>
      <c r="C116" s="107" t="s">
        <v>47</v>
      </c>
      <c r="D116" s="108"/>
      <c r="E116" s="145">
        <v>0.18</v>
      </c>
      <c r="F116" s="71"/>
      <c r="G116" s="87">
        <f>ROUND(H105*E116*0.1,2)</f>
        <v>0</v>
      </c>
      <c r="H116" s="111"/>
    </row>
    <row r="117" spans="2:8" ht="19.5" thickBot="1" x14ac:dyDescent="0.3">
      <c r="B117" s="133"/>
      <c r="C117" s="134"/>
      <c r="D117" s="135"/>
      <c r="E117" s="134"/>
      <c r="F117" s="134"/>
      <c r="G117" s="136"/>
      <c r="H117" s="139"/>
    </row>
    <row r="118" spans="2:8" ht="19.5" thickBot="1" x14ac:dyDescent="0.35">
      <c r="B118" s="205" t="s">
        <v>9</v>
      </c>
      <c r="C118" s="206"/>
      <c r="D118" s="206"/>
      <c r="E118" s="206"/>
      <c r="F118" s="206"/>
      <c r="G118" s="206"/>
      <c r="H118" s="140"/>
    </row>
    <row r="119" spans="2:8" ht="19.5" thickBot="1" x14ac:dyDescent="0.35">
      <c r="B119" s="29"/>
      <c r="C119" s="30"/>
      <c r="D119" s="45"/>
      <c r="E119" s="44"/>
      <c r="F119" s="46"/>
      <c r="G119" s="44"/>
      <c r="H119" s="34"/>
    </row>
    <row r="120" spans="2:8" ht="19.5" thickBot="1" x14ac:dyDescent="0.3">
      <c r="B120" s="219" t="s">
        <v>10</v>
      </c>
      <c r="C120" s="220"/>
      <c r="D120" s="220"/>
      <c r="E120" s="220"/>
      <c r="F120" s="220"/>
      <c r="G120" s="221"/>
      <c r="H120" s="47"/>
    </row>
    <row r="121" spans="2:8" ht="18.75" x14ac:dyDescent="0.3">
      <c r="B121" s="23"/>
      <c r="C121" s="24"/>
      <c r="D121" s="3"/>
      <c r="E121" s="3"/>
      <c r="F121" s="3"/>
      <c r="G121" s="3"/>
      <c r="H121" s="48"/>
    </row>
    <row r="122" spans="2:8" ht="9" customHeight="1" x14ac:dyDescent="0.25">
      <c r="B122" s="114"/>
      <c r="C122" s="115"/>
      <c r="D122" s="116"/>
      <c r="E122" s="117"/>
      <c r="F122" s="118"/>
      <c r="G122" s="118"/>
      <c r="H122" s="119" t="s">
        <v>48</v>
      </c>
    </row>
    <row r="123" spans="2:8" ht="18.75" x14ac:dyDescent="0.25">
      <c r="B123" s="120"/>
      <c r="C123" s="121" t="s">
        <v>49</v>
      </c>
      <c r="D123" s="122"/>
      <c r="E123" s="123"/>
      <c r="F123" s="195" t="s">
        <v>50</v>
      </c>
      <c r="G123" s="196"/>
      <c r="H123" s="197"/>
    </row>
    <row r="124" spans="2:8" ht="18.75" x14ac:dyDescent="0.25">
      <c r="B124" s="124"/>
      <c r="C124" s="121"/>
      <c r="D124" s="122"/>
      <c r="E124" s="123"/>
      <c r="F124" s="123"/>
      <c r="G124" s="123"/>
      <c r="H124" s="125"/>
    </row>
    <row r="125" spans="2:8" ht="3" customHeight="1" x14ac:dyDescent="0.25">
      <c r="B125" s="124"/>
      <c r="C125" s="126"/>
      <c r="D125" s="122"/>
      <c r="E125" s="123"/>
      <c r="F125" s="127"/>
      <c r="G125" s="127"/>
      <c r="H125" s="128"/>
    </row>
    <row r="126" spans="2:8" ht="18.75" x14ac:dyDescent="0.25">
      <c r="B126" s="124"/>
      <c r="C126" s="129" t="s">
        <v>51</v>
      </c>
      <c r="D126" s="130"/>
      <c r="E126" s="198" t="s">
        <v>56</v>
      </c>
      <c r="F126" s="199"/>
      <c r="G126" s="199"/>
      <c r="H126" s="200"/>
    </row>
    <row r="127" spans="2:8" ht="18.75" x14ac:dyDescent="0.25">
      <c r="B127" s="124"/>
      <c r="C127" s="121" t="s">
        <v>52</v>
      </c>
      <c r="D127" s="122" t="s">
        <v>53</v>
      </c>
      <c r="E127" s="195" t="s">
        <v>57</v>
      </c>
      <c r="F127" s="196"/>
      <c r="G127" s="196"/>
      <c r="H127" s="197"/>
    </row>
    <row r="128" spans="2:8" ht="18.75" x14ac:dyDescent="0.25">
      <c r="B128" s="124"/>
      <c r="C128" s="126"/>
      <c r="D128" s="122"/>
      <c r="E128" s="123"/>
      <c r="F128" s="127"/>
      <c r="G128" s="127"/>
      <c r="H128" s="128"/>
    </row>
    <row r="129" spans="2:8" ht="18.75" x14ac:dyDescent="0.25">
      <c r="B129" s="124"/>
      <c r="C129" s="195" t="s">
        <v>11</v>
      </c>
      <c r="D129" s="196"/>
      <c r="E129" s="196"/>
      <c r="F129" s="196"/>
      <c r="G129" s="196"/>
      <c r="H129" s="197"/>
    </row>
    <row r="130" spans="2:8" ht="3.75" customHeight="1" x14ac:dyDescent="0.25">
      <c r="B130" s="124"/>
      <c r="C130" s="126"/>
      <c r="D130" s="122"/>
      <c r="E130" s="123"/>
      <c r="F130" s="127"/>
      <c r="G130" s="127"/>
      <c r="H130" s="128"/>
    </row>
    <row r="131" spans="2:8" ht="18.75" x14ac:dyDescent="0.25">
      <c r="B131" s="124"/>
      <c r="C131" s="126"/>
      <c r="D131" s="122"/>
      <c r="E131" s="123"/>
      <c r="F131" s="127"/>
      <c r="G131" s="127"/>
      <c r="H131" s="128"/>
    </row>
    <row r="132" spans="2:8" ht="18.75" x14ac:dyDescent="0.25">
      <c r="B132" s="124"/>
      <c r="C132" s="198" t="s">
        <v>54</v>
      </c>
      <c r="D132" s="199"/>
      <c r="E132" s="199"/>
      <c r="F132" s="199"/>
      <c r="G132" s="199"/>
      <c r="H132" s="200"/>
    </row>
    <row r="133" spans="2:8" ht="19.5" thickBot="1" x14ac:dyDescent="0.3">
      <c r="B133" s="124"/>
      <c r="C133" s="183" t="s">
        <v>55</v>
      </c>
      <c r="D133" s="184"/>
      <c r="E133" s="184"/>
      <c r="F133" s="184"/>
      <c r="G133" s="184"/>
      <c r="H133" s="185"/>
    </row>
    <row r="134" spans="2:8" ht="21" thickBot="1" x14ac:dyDescent="0.35">
      <c r="B134" s="131"/>
      <c r="C134" s="5"/>
      <c r="D134" s="2"/>
      <c r="E134" s="2"/>
      <c r="F134" s="2"/>
      <c r="G134" s="2"/>
      <c r="H134" s="132"/>
    </row>
  </sheetData>
  <mergeCells count="40">
    <mergeCell ref="B120:G120"/>
    <mergeCell ref="B6:C6"/>
    <mergeCell ref="D5:H5"/>
    <mergeCell ref="B7:C7"/>
    <mergeCell ref="D7:H7"/>
    <mergeCell ref="B8:C8"/>
    <mergeCell ref="D8:F8"/>
    <mergeCell ref="H17:H23"/>
    <mergeCell ref="H76:H82"/>
    <mergeCell ref="C73:F73"/>
    <mergeCell ref="H57:H60"/>
    <mergeCell ref="C55:F55"/>
    <mergeCell ref="H102:H103"/>
    <mergeCell ref="H91:H92"/>
    <mergeCell ref="B5:C5"/>
    <mergeCell ref="C42:H42"/>
    <mergeCell ref="C35:F35"/>
    <mergeCell ref="C36:F36"/>
    <mergeCell ref="H32:H33"/>
    <mergeCell ref="B2:H2"/>
    <mergeCell ref="B3:C3"/>
    <mergeCell ref="D3:H3"/>
    <mergeCell ref="B4:C4"/>
    <mergeCell ref="D4:H4"/>
    <mergeCell ref="C133:H133"/>
    <mergeCell ref="H37:H41"/>
    <mergeCell ref="H43:H49"/>
    <mergeCell ref="H52:H53"/>
    <mergeCell ref="C62:H62"/>
    <mergeCell ref="H63:H69"/>
    <mergeCell ref="H71:H72"/>
    <mergeCell ref="F123:H123"/>
    <mergeCell ref="E126:H126"/>
    <mergeCell ref="E127:H127"/>
    <mergeCell ref="C129:H129"/>
    <mergeCell ref="C132:H132"/>
    <mergeCell ref="H96:H99"/>
    <mergeCell ref="C94:F94"/>
    <mergeCell ref="B105:G105"/>
    <mergeCell ref="B118:G118"/>
  </mergeCells>
  <pageMargins left="0.7" right="0.7" top="0.75" bottom="0.75" header="0.3" footer="0.3"/>
  <pageSetup scale="70" fitToHeight="0" orientation="portrait" horizontalDpi="300" verticalDpi="300" r:id="rId1"/>
  <rowBreaks count="2" manualBreakCount="2">
    <brk id="39" min="1" max="7" man="1"/>
    <brk id="8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 21 03 2022 YC</vt:lpstr>
      <vt:lpstr>'ACT 21 03 2022 YC'!Área_de_impresión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Evelin Peña</cp:lastModifiedBy>
  <cp:lastPrinted>2022-06-27T17:42:31Z</cp:lastPrinted>
  <dcterms:created xsi:type="dcterms:W3CDTF">2017-12-28T17:07:55Z</dcterms:created>
  <dcterms:modified xsi:type="dcterms:W3CDTF">2022-07-13T16:19:34Z</dcterms:modified>
</cp:coreProperties>
</file>